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4820" windowHeight="16440"/>
  </bookViews>
  <sheets>
    <sheet name="Guía de trabajo" sheetId="6" r:id="rId1"/>
    <sheet name="Informe final" sheetId="1" r:id="rId2"/>
    <sheet name="Consolidado_DCAO" sheetId="3" r:id="rId3"/>
    <sheet name="Consolidado_DSAO" sheetId="4" r:id="rId4"/>
    <sheet name="Datos brutos" sheetId="5" r:id="rId5"/>
    <sheet name="Estado_graficos" sheetId="2" r:id="rId6"/>
  </sheets>
  <definedNames>
    <definedName name="hora">Estado_graficos!$B$10:$B$20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7" i="4" l="1"/>
  <c r="Z57" i="4"/>
  <c r="AA57" i="4"/>
  <c r="AB57" i="4"/>
  <c r="Y57" i="4"/>
  <c r="V57" i="4"/>
  <c r="W57" i="4"/>
  <c r="X57" i="4"/>
  <c r="U57" i="4"/>
  <c r="R57" i="4"/>
  <c r="S57" i="4"/>
  <c r="T57" i="4"/>
  <c r="Q57" i="4"/>
  <c r="O57" i="4"/>
  <c r="N57" i="4"/>
  <c r="C57" i="4"/>
  <c r="F57" i="4"/>
  <c r="AC56" i="4"/>
  <c r="Z56" i="4"/>
  <c r="AA56" i="4"/>
  <c r="AB56" i="4"/>
  <c r="Y56" i="4"/>
  <c r="V56" i="4"/>
  <c r="W56" i="4"/>
  <c r="X56" i="4"/>
  <c r="U56" i="4"/>
  <c r="R56" i="4"/>
  <c r="S56" i="4"/>
  <c r="T56" i="4"/>
  <c r="Q56" i="4"/>
  <c r="N56" i="4"/>
  <c r="O56" i="4"/>
  <c r="P56" i="4"/>
  <c r="D56" i="4"/>
  <c r="F56" i="4"/>
  <c r="C56" i="4"/>
  <c r="AC55" i="4"/>
  <c r="AA55" i="4"/>
  <c r="Z55" i="4"/>
  <c r="Y55" i="4"/>
  <c r="W55" i="4"/>
  <c r="V55" i="4"/>
  <c r="X55" i="4"/>
  <c r="U55" i="4"/>
  <c r="S55" i="4"/>
  <c r="R55" i="4"/>
  <c r="T55" i="4"/>
  <c r="Q55" i="4"/>
  <c r="O55" i="4"/>
  <c r="N55" i="4"/>
  <c r="P55" i="4"/>
  <c r="D55" i="4"/>
  <c r="AC54" i="4"/>
  <c r="AA54" i="4"/>
  <c r="Z54" i="4"/>
  <c r="Y54" i="4"/>
  <c r="W54" i="4"/>
  <c r="V54" i="4"/>
  <c r="U54" i="4"/>
  <c r="S54" i="4"/>
  <c r="R54" i="4"/>
  <c r="T54" i="4"/>
  <c r="Q54" i="4"/>
  <c r="F54" i="4"/>
  <c r="O54" i="4"/>
  <c r="N54" i="4"/>
  <c r="AC53" i="4"/>
  <c r="Z53" i="4"/>
  <c r="AA53" i="4"/>
  <c r="AB53" i="4"/>
  <c r="Y53" i="4"/>
  <c r="V53" i="4"/>
  <c r="W53" i="4"/>
  <c r="X53" i="4"/>
  <c r="U53" i="4"/>
  <c r="R53" i="4"/>
  <c r="S53" i="4"/>
  <c r="T53" i="4"/>
  <c r="Q53" i="4"/>
  <c r="N53" i="4"/>
  <c r="O53" i="4"/>
  <c r="P53" i="4"/>
  <c r="D53" i="4"/>
  <c r="C53" i="4"/>
  <c r="E53" i="4"/>
  <c r="F53" i="4"/>
  <c r="AC52" i="4"/>
  <c r="Z52" i="4"/>
  <c r="AA52" i="4"/>
  <c r="AB52" i="4"/>
  <c r="Y52" i="4"/>
  <c r="V52" i="4"/>
  <c r="W52" i="4"/>
  <c r="X52" i="4"/>
  <c r="U52" i="4"/>
  <c r="R52" i="4"/>
  <c r="S52" i="4"/>
  <c r="T52" i="4"/>
  <c r="Q52" i="4"/>
  <c r="F52" i="4"/>
  <c r="N52" i="4"/>
  <c r="O52" i="4"/>
  <c r="P52" i="4"/>
  <c r="D52" i="4"/>
  <c r="C52" i="4"/>
  <c r="E52" i="4"/>
  <c r="AC51" i="4"/>
  <c r="AA51" i="4"/>
  <c r="Z51" i="4"/>
  <c r="AB51" i="4"/>
  <c r="Y51" i="4"/>
  <c r="Y51" i="3"/>
  <c r="Q51" i="4"/>
  <c r="Q51" i="3"/>
  <c r="U51" i="4"/>
  <c r="U51" i="3"/>
  <c r="AC51" i="3"/>
  <c r="F51" i="3"/>
  <c r="W51" i="4"/>
  <c r="V51" i="4"/>
  <c r="X51" i="4"/>
  <c r="S51" i="4"/>
  <c r="R51" i="4"/>
  <c r="T51" i="4"/>
  <c r="O51" i="4"/>
  <c r="N51" i="4"/>
  <c r="D51" i="4"/>
  <c r="AC50" i="4"/>
  <c r="AA50" i="4"/>
  <c r="Z50" i="4"/>
  <c r="AB50" i="4"/>
  <c r="Y50" i="4"/>
  <c r="W50" i="4"/>
  <c r="V50" i="4"/>
  <c r="U50" i="4"/>
  <c r="S50" i="4"/>
  <c r="R50" i="4"/>
  <c r="Q50" i="4"/>
  <c r="F50" i="4"/>
  <c r="O50" i="4"/>
  <c r="N50" i="4"/>
  <c r="D50" i="4"/>
  <c r="AC49" i="4"/>
  <c r="AA49" i="4"/>
  <c r="Z49" i="4"/>
  <c r="AB49" i="4"/>
  <c r="Y49" i="4"/>
  <c r="W49" i="4"/>
  <c r="V49" i="4"/>
  <c r="X49" i="4"/>
  <c r="U49" i="4"/>
  <c r="S49" i="4"/>
  <c r="R49" i="4"/>
  <c r="T49" i="4"/>
  <c r="Q49" i="4"/>
  <c r="O49" i="4"/>
  <c r="N49" i="4"/>
  <c r="C49" i="4"/>
  <c r="F49" i="4"/>
  <c r="AC48" i="4"/>
  <c r="Z48" i="4"/>
  <c r="AA48" i="4"/>
  <c r="AB48" i="4"/>
  <c r="Y48" i="4"/>
  <c r="V48" i="4"/>
  <c r="W48" i="4"/>
  <c r="X48" i="4"/>
  <c r="U48" i="4"/>
  <c r="R48" i="4"/>
  <c r="S48" i="4"/>
  <c r="T48" i="4"/>
  <c r="Q48" i="4"/>
  <c r="N48" i="4"/>
  <c r="O48" i="4"/>
  <c r="P48" i="4"/>
  <c r="D48" i="4"/>
  <c r="F48" i="4"/>
  <c r="C48" i="4"/>
  <c r="AC47" i="4"/>
  <c r="AA47" i="4"/>
  <c r="Z47" i="4"/>
  <c r="AB47" i="4"/>
  <c r="Y47" i="4"/>
  <c r="W47" i="4"/>
  <c r="V47" i="4"/>
  <c r="U47" i="4"/>
  <c r="S47" i="4"/>
  <c r="R47" i="4"/>
  <c r="T47" i="4"/>
  <c r="Q47" i="4"/>
  <c r="F47" i="4"/>
  <c r="J47" i="4"/>
  <c r="J48" i="4"/>
  <c r="J49" i="4"/>
  <c r="J50" i="4"/>
  <c r="O47" i="4"/>
  <c r="N47" i="4"/>
  <c r="P47" i="4"/>
  <c r="D47" i="4"/>
  <c r="H47" i="4"/>
  <c r="H48" i="4"/>
  <c r="AC39" i="4"/>
  <c r="AA39" i="4"/>
  <c r="Z39" i="4"/>
  <c r="Y39" i="4"/>
  <c r="W39" i="4"/>
  <c r="V39" i="4"/>
  <c r="X39" i="4"/>
  <c r="U39" i="4"/>
  <c r="S39" i="4"/>
  <c r="R39" i="4"/>
  <c r="T39" i="4"/>
  <c r="Q39" i="4"/>
  <c r="O39" i="4"/>
  <c r="N39" i="4"/>
  <c r="F39" i="4"/>
  <c r="D39" i="4"/>
  <c r="AC38" i="4"/>
  <c r="Z38" i="4"/>
  <c r="AA38" i="4"/>
  <c r="AB38" i="4"/>
  <c r="Y38" i="4"/>
  <c r="V38" i="4"/>
  <c r="W38" i="4"/>
  <c r="X38" i="4"/>
  <c r="U38" i="4"/>
  <c r="R38" i="4"/>
  <c r="S38" i="4"/>
  <c r="T38" i="4"/>
  <c r="Q38" i="4"/>
  <c r="N38" i="4"/>
  <c r="O38" i="4"/>
  <c r="P38" i="4"/>
  <c r="D38" i="4"/>
  <c r="F38" i="4"/>
  <c r="C38" i="4"/>
  <c r="E38" i="4"/>
  <c r="AC37" i="4"/>
  <c r="Z37" i="4"/>
  <c r="AA37" i="4"/>
  <c r="AB37" i="4"/>
  <c r="Y37" i="4"/>
  <c r="V37" i="4"/>
  <c r="W37" i="4"/>
  <c r="X37" i="4"/>
  <c r="U37" i="4"/>
  <c r="R37" i="4"/>
  <c r="S37" i="4"/>
  <c r="T37" i="4"/>
  <c r="Q37" i="4"/>
  <c r="N37" i="4"/>
  <c r="O37" i="4"/>
  <c r="P37" i="4"/>
  <c r="F37" i="4"/>
  <c r="D37" i="4"/>
  <c r="C37" i="4"/>
  <c r="E37" i="4"/>
  <c r="AC36" i="4"/>
  <c r="AA36" i="4"/>
  <c r="Z36" i="4"/>
  <c r="AB36" i="4"/>
  <c r="Y36" i="4"/>
  <c r="W36" i="4"/>
  <c r="V36" i="4"/>
  <c r="X36" i="4"/>
  <c r="U36" i="4"/>
  <c r="S36" i="4"/>
  <c r="R36" i="4"/>
  <c r="T36" i="4"/>
  <c r="Q36" i="4"/>
  <c r="F36" i="4"/>
  <c r="O36" i="4"/>
  <c r="N36" i="4"/>
  <c r="P36" i="4"/>
  <c r="D36" i="4"/>
  <c r="C36" i="4"/>
  <c r="E36" i="4"/>
  <c r="AC35" i="4"/>
  <c r="AA35" i="4"/>
  <c r="Z35" i="4"/>
  <c r="Y35" i="4"/>
  <c r="W35" i="4"/>
  <c r="V35" i="4"/>
  <c r="U35" i="4"/>
  <c r="S35" i="4"/>
  <c r="R35" i="4"/>
  <c r="Q35" i="4"/>
  <c r="O35" i="4"/>
  <c r="N35" i="4"/>
  <c r="F35" i="4"/>
  <c r="D35" i="4"/>
  <c r="AC34" i="4"/>
  <c r="AA34" i="4"/>
  <c r="Z34" i="4"/>
  <c r="AB34" i="4"/>
  <c r="Y34" i="4"/>
  <c r="W34" i="4"/>
  <c r="V34" i="4"/>
  <c r="X34" i="4"/>
  <c r="U34" i="4"/>
  <c r="S34" i="4"/>
  <c r="R34" i="4"/>
  <c r="T34" i="4"/>
  <c r="Q34" i="4"/>
  <c r="O34" i="4"/>
  <c r="N34" i="4"/>
  <c r="F34" i="4"/>
  <c r="C34" i="4"/>
  <c r="AC33" i="4"/>
  <c r="Z33" i="4"/>
  <c r="AA33" i="4"/>
  <c r="AB33" i="4"/>
  <c r="Y33" i="4"/>
  <c r="V33" i="4"/>
  <c r="W33" i="4"/>
  <c r="X33" i="4"/>
  <c r="U33" i="4"/>
  <c r="R33" i="4"/>
  <c r="S33" i="4"/>
  <c r="T33" i="4"/>
  <c r="Q33" i="4"/>
  <c r="N33" i="4"/>
  <c r="O33" i="4"/>
  <c r="P33" i="4"/>
  <c r="F33" i="4"/>
  <c r="D33" i="4"/>
  <c r="C33" i="4"/>
  <c r="E33" i="4"/>
  <c r="AC32" i="4"/>
  <c r="AA32" i="4"/>
  <c r="Z32" i="4"/>
  <c r="AB32" i="4"/>
  <c r="Y32" i="4"/>
  <c r="W32" i="4"/>
  <c r="V32" i="4"/>
  <c r="X32" i="4"/>
  <c r="U32" i="4"/>
  <c r="S32" i="4"/>
  <c r="R32" i="4"/>
  <c r="T32" i="4"/>
  <c r="Q32" i="4"/>
  <c r="O32" i="4"/>
  <c r="N32" i="4"/>
  <c r="P32" i="4"/>
  <c r="D32" i="4"/>
  <c r="C32" i="4"/>
  <c r="E32" i="4"/>
  <c r="AC31" i="4"/>
  <c r="AA31" i="4"/>
  <c r="Z31" i="4"/>
  <c r="AB31" i="4"/>
  <c r="Y31" i="4"/>
  <c r="W31" i="4"/>
  <c r="V31" i="4"/>
  <c r="U31" i="4"/>
  <c r="S31" i="4"/>
  <c r="S31" i="3"/>
  <c r="R31" i="4"/>
  <c r="Q31" i="4"/>
  <c r="O31" i="4"/>
  <c r="N31" i="4"/>
  <c r="F31" i="4"/>
  <c r="AC30" i="4"/>
  <c r="Z30" i="4"/>
  <c r="AA30" i="4"/>
  <c r="AB30" i="4"/>
  <c r="Y30" i="4"/>
  <c r="V30" i="4"/>
  <c r="W30" i="4"/>
  <c r="X30" i="4"/>
  <c r="U30" i="4"/>
  <c r="R30" i="4"/>
  <c r="S30" i="4"/>
  <c r="T30" i="4"/>
  <c r="Q30" i="4"/>
  <c r="N30" i="4"/>
  <c r="O30" i="4"/>
  <c r="P30" i="4"/>
  <c r="D30" i="4"/>
  <c r="C30" i="4"/>
  <c r="E30" i="4"/>
  <c r="F30" i="4"/>
  <c r="AC29" i="4"/>
  <c r="Z29" i="4"/>
  <c r="AA29" i="4"/>
  <c r="AB29" i="4"/>
  <c r="Y29" i="4"/>
  <c r="V29" i="4"/>
  <c r="W29" i="4"/>
  <c r="X29" i="4"/>
  <c r="U29" i="4"/>
  <c r="R29" i="4"/>
  <c r="S29" i="4"/>
  <c r="T29" i="4"/>
  <c r="Q29" i="4"/>
  <c r="F29" i="4"/>
  <c r="N29" i="4"/>
  <c r="O29" i="4"/>
  <c r="P29" i="4"/>
  <c r="J29" i="4"/>
  <c r="D29" i="4"/>
  <c r="H29" i="4"/>
  <c r="H30" i="4"/>
  <c r="C29" i="4"/>
  <c r="AC21" i="4"/>
  <c r="AA21" i="4"/>
  <c r="Z21" i="4"/>
  <c r="AB21" i="4"/>
  <c r="Y21" i="4"/>
  <c r="W21" i="4"/>
  <c r="V21" i="4"/>
  <c r="X21" i="4"/>
  <c r="U21" i="4"/>
  <c r="S21" i="4"/>
  <c r="R21" i="4"/>
  <c r="T21" i="4"/>
  <c r="Q21" i="4"/>
  <c r="O21" i="4"/>
  <c r="N21" i="4"/>
  <c r="D21" i="4"/>
  <c r="AC20" i="4"/>
  <c r="AA20" i="4"/>
  <c r="Z20" i="4"/>
  <c r="Y20" i="4"/>
  <c r="W20" i="4"/>
  <c r="V20" i="4"/>
  <c r="X20" i="4"/>
  <c r="U20" i="4"/>
  <c r="S20" i="4"/>
  <c r="R20" i="4"/>
  <c r="Q20" i="4"/>
  <c r="O20" i="4"/>
  <c r="N20" i="4"/>
  <c r="F20" i="4"/>
  <c r="AC19" i="4"/>
  <c r="Z19" i="4"/>
  <c r="AA19" i="4"/>
  <c r="AB19" i="4"/>
  <c r="Y19" i="4"/>
  <c r="V19" i="4"/>
  <c r="W19" i="4"/>
  <c r="X19" i="4"/>
  <c r="U19" i="4"/>
  <c r="R19" i="4"/>
  <c r="S19" i="4"/>
  <c r="T19" i="4"/>
  <c r="Q19" i="4"/>
  <c r="N19" i="4"/>
  <c r="O19" i="4"/>
  <c r="P19" i="4"/>
  <c r="D19" i="4"/>
  <c r="C19" i="4"/>
  <c r="E19" i="4"/>
  <c r="F19" i="4"/>
  <c r="AC18" i="4"/>
  <c r="Z18" i="4"/>
  <c r="AA18" i="4"/>
  <c r="AB18" i="4"/>
  <c r="Y18" i="4"/>
  <c r="V18" i="4"/>
  <c r="W18" i="4"/>
  <c r="X18" i="4"/>
  <c r="U18" i="4"/>
  <c r="R18" i="4"/>
  <c r="S18" i="4"/>
  <c r="T18" i="4"/>
  <c r="Q18" i="4"/>
  <c r="N18" i="4"/>
  <c r="O18" i="4"/>
  <c r="P18" i="4"/>
  <c r="F18" i="4"/>
  <c r="D18" i="4"/>
  <c r="C18" i="4"/>
  <c r="E18" i="4"/>
  <c r="AC17" i="4"/>
  <c r="AA17" i="4"/>
  <c r="Z17" i="4"/>
  <c r="Y17" i="4"/>
  <c r="W17" i="4"/>
  <c r="V17" i="4"/>
  <c r="X17" i="4"/>
  <c r="U17" i="4"/>
  <c r="S17" i="4"/>
  <c r="R17" i="4"/>
  <c r="T17" i="4"/>
  <c r="Q17" i="4"/>
  <c r="F17" i="4"/>
  <c r="N17" i="4"/>
  <c r="O17" i="4"/>
  <c r="P17" i="4"/>
  <c r="D17" i="4"/>
  <c r="AC16" i="4"/>
  <c r="AA16" i="4"/>
  <c r="Z16" i="4"/>
  <c r="AB16" i="4"/>
  <c r="Y16" i="4"/>
  <c r="W16" i="4"/>
  <c r="V16" i="4"/>
  <c r="X16" i="4"/>
  <c r="U16" i="4"/>
  <c r="S16" i="4"/>
  <c r="R16" i="4"/>
  <c r="T16" i="4"/>
  <c r="Q16" i="4"/>
  <c r="O16" i="4"/>
  <c r="N16" i="4"/>
  <c r="P16" i="4"/>
  <c r="D16" i="4"/>
  <c r="AC15" i="4"/>
  <c r="AA15" i="4"/>
  <c r="Z15" i="4"/>
  <c r="AB15" i="4"/>
  <c r="Y15" i="4"/>
  <c r="W15" i="4"/>
  <c r="V15" i="4"/>
  <c r="U15" i="4"/>
  <c r="S15" i="4"/>
  <c r="R15" i="4"/>
  <c r="Q15" i="4"/>
  <c r="F15" i="4"/>
  <c r="O15" i="4"/>
  <c r="N15" i="4"/>
  <c r="D15" i="4"/>
  <c r="AC14" i="4"/>
  <c r="AA14" i="4"/>
  <c r="Z14" i="4"/>
  <c r="AB14" i="4"/>
  <c r="Y14" i="4"/>
  <c r="W14" i="4"/>
  <c r="V14" i="4"/>
  <c r="X14" i="4"/>
  <c r="U14" i="4"/>
  <c r="S14" i="4"/>
  <c r="R14" i="4"/>
  <c r="T14" i="4"/>
  <c r="Q14" i="4"/>
  <c r="O14" i="4"/>
  <c r="D14" i="4"/>
  <c r="N14" i="4"/>
  <c r="C14" i="4"/>
  <c r="E14" i="4"/>
  <c r="F14" i="4"/>
  <c r="AC13" i="4"/>
  <c r="Z13" i="4"/>
  <c r="AA13" i="4"/>
  <c r="AB13" i="4"/>
  <c r="Y13" i="4"/>
  <c r="V13" i="4"/>
  <c r="W13" i="4"/>
  <c r="X13" i="4"/>
  <c r="U13" i="4"/>
  <c r="R13" i="4"/>
  <c r="S13" i="4"/>
  <c r="T13" i="4"/>
  <c r="Q13" i="4"/>
  <c r="N13" i="4"/>
  <c r="O13" i="4"/>
  <c r="P13" i="4"/>
  <c r="D13" i="4"/>
  <c r="F13" i="4"/>
  <c r="C13" i="4"/>
  <c r="E13" i="4"/>
  <c r="AC12" i="4"/>
  <c r="AA12" i="4"/>
  <c r="Z12" i="4"/>
  <c r="AB12" i="4"/>
  <c r="Y12" i="4"/>
  <c r="W12" i="4"/>
  <c r="V12" i="4"/>
  <c r="X12" i="4"/>
  <c r="U12" i="4"/>
  <c r="S12" i="4"/>
  <c r="R12" i="4"/>
  <c r="T12" i="4"/>
  <c r="Q12" i="4"/>
  <c r="O12" i="4"/>
  <c r="N12" i="4"/>
  <c r="P12" i="4"/>
  <c r="D12" i="4"/>
  <c r="AC11" i="4"/>
  <c r="AA11" i="4"/>
  <c r="Z11" i="4"/>
  <c r="Y11" i="4"/>
  <c r="W11" i="4"/>
  <c r="V11" i="4"/>
  <c r="X11" i="4"/>
  <c r="U11" i="4"/>
  <c r="S11" i="4"/>
  <c r="R11" i="4"/>
  <c r="T11" i="4"/>
  <c r="Q11" i="4"/>
  <c r="F11" i="4"/>
  <c r="J11" i="4"/>
  <c r="O11" i="4"/>
  <c r="N11" i="4"/>
  <c r="AC57" i="3"/>
  <c r="Z57" i="3"/>
  <c r="AA57" i="3"/>
  <c r="AB57" i="3"/>
  <c r="Y57" i="3"/>
  <c r="V57" i="3"/>
  <c r="W57" i="3"/>
  <c r="X57" i="3"/>
  <c r="U57" i="3"/>
  <c r="R57" i="3"/>
  <c r="S57" i="3"/>
  <c r="T57" i="3"/>
  <c r="Q57" i="3"/>
  <c r="N57" i="3"/>
  <c r="O57" i="3"/>
  <c r="P57" i="3"/>
  <c r="D57" i="3"/>
  <c r="C57" i="3"/>
  <c r="E57" i="3"/>
  <c r="F57" i="3"/>
  <c r="AC56" i="3"/>
  <c r="Z56" i="3"/>
  <c r="AA56" i="3"/>
  <c r="AB56" i="3"/>
  <c r="Y56" i="3"/>
  <c r="V56" i="3"/>
  <c r="W56" i="3"/>
  <c r="X56" i="3"/>
  <c r="U56" i="3"/>
  <c r="R56" i="3"/>
  <c r="S56" i="3"/>
  <c r="T56" i="3"/>
  <c r="Q56" i="3"/>
  <c r="N56" i="3"/>
  <c r="O56" i="3"/>
  <c r="P56" i="3"/>
  <c r="D56" i="3"/>
  <c r="F56" i="3"/>
  <c r="C56" i="3"/>
  <c r="E56" i="3"/>
  <c r="AC55" i="3"/>
  <c r="AA55" i="3"/>
  <c r="Y55" i="3"/>
  <c r="V55" i="3"/>
  <c r="W55" i="3"/>
  <c r="X55" i="3"/>
  <c r="U55" i="3"/>
  <c r="R55" i="3"/>
  <c r="S55" i="3"/>
  <c r="T55" i="3"/>
  <c r="Q55" i="3"/>
  <c r="F55" i="3"/>
  <c r="N55" i="3"/>
  <c r="O55" i="3"/>
  <c r="P55" i="3"/>
  <c r="D55" i="3"/>
  <c r="AC54" i="3"/>
  <c r="AA54" i="3"/>
  <c r="Z54" i="3"/>
  <c r="AB54" i="3"/>
  <c r="Y54" i="3"/>
  <c r="W54" i="3"/>
  <c r="V54" i="3"/>
  <c r="X54" i="3"/>
  <c r="U54" i="3"/>
  <c r="S54" i="3"/>
  <c r="R54" i="3"/>
  <c r="Q54" i="3"/>
  <c r="O54" i="3"/>
  <c r="D54" i="3"/>
  <c r="N54" i="3"/>
  <c r="AC53" i="3"/>
  <c r="AA53" i="3"/>
  <c r="Z53" i="3"/>
  <c r="AB53" i="3"/>
  <c r="Y53" i="3"/>
  <c r="W53" i="3"/>
  <c r="V53" i="3"/>
  <c r="X53" i="3"/>
  <c r="U53" i="3"/>
  <c r="S53" i="3"/>
  <c r="R53" i="3"/>
  <c r="T53" i="3"/>
  <c r="Q53" i="3"/>
  <c r="O53" i="3"/>
  <c r="D53" i="3"/>
  <c r="N53" i="3"/>
  <c r="F53" i="3"/>
  <c r="AC52" i="3"/>
  <c r="AA52" i="3"/>
  <c r="Z52" i="3"/>
  <c r="AB52" i="3"/>
  <c r="Y52" i="3"/>
  <c r="W52" i="3"/>
  <c r="V52" i="3"/>
  <c r="X52" i="3"/>
  <c r="U52" i="3"/>
  <c r="S52" i="3"/>
  <c r="R52" i="3"/>
  <c r="T52" i="3"/>
  <c r="Q52" i="3"/>
  <c r="F52" i="3"/>
  <c r="O52" i="3"/>
  <c r="D52" i="3"/>
  <c r="N52" i="3"/>
  <c r="C52" i="3"/>
  <c r="AA51" i="3"/>
  <c r="Z51" i="3"/>
  <c r="V51" i="3"/>
  <c r="W51" i="3"/>
  <c r="X51" i="3"/>
  <c r="R51" i="3"/>
  <c r="S51" i="3"/>
  <c r="T51" i="3"/>
  <c r="N51" i="3"/>
  <c r="O51" i="3"/>
  <c r="P51" i="3"/>
  <c r="D51" i="3"/>
  <c r="AC50" i="3"/>
  <c r="AA50" i="3"/>
  <c r="Z50" i="3"/>
  <c r="AB50" i="3"/>
  <c r="Y50" i="3"/>
  <c r="V50" i="3"/>
  <c r="W50" i="3"/>
  <c r="X50" i="3"/>
  <c r="U50" i="3"/>
  <c r="R50" i="3"/>
  <c r="S50" i="3"/>
  <c r="T50" i="3"/>
  <c r="Q50" i="3"/>
  <c r="N50" i="3"/>
  <c r="O50" i="3"/>
  <c r="P50" i="3"/>
  <c r="C50" i="3"/>
  <c r="F50" i="3"/>
  <c r="D50" i="3"/>
  <c r="AC49" i="3"/>
  <c r="AA49" i="3"/>
  <c r="Z49" i="3"/>
  <c r="AB49" i="3"/>
  <c r="Y49" i="3"/>
  <c r="W49" i="3"/>
  <c r="V49" i="3"/>
  <c r="X49" i="3"/>
  <c r="U49" i="3"/>
  <c r="S49" i="3"/>
  <c r="R49" i="3"/>
  <c r="T49" i="3"/>
  <c r="Q49" i="3"/>
  <c r="O49" i="3"/>
  <c r="D49" i="3"/>
  <c r="N49" i="3"/>
  <c r="C49" i="3"/>
  <c r="E49" i="3"/>
  <c r="AC48" i="3"/>
  <c r="AA48" i="3"/>
  <c r="Z48" i="3"/>
  <c r="AB48" i="3"/>
  <c r="Y48" i="3"/>
  <c r="W48" i="3"/>
  <c r="V48" i="3"/>
  <c r="X48" i="3"/>
  <c r="U48" i="3"/>
  <c r="S48" i="3"/>
  <c r="R48" i="3"/>
  <c r="T48" i="3"/>
  <c r="Q48" i="3"/>
  <c r="O48" i="3"/>
  <c r="N48" i="3"/>
  <c r="F48" i="3"/>
  <c r="D48" i="3"/>
  <c r="AC47" i="3"/>
  <c r="Z47" i="3"/>
  <c r="AA47" i="3"/>
  <c r="AB47" i="3"/>
  <c r="Y47" i="3"/>
  <c r="W47" i="3"/>
  <c r="U47" i="3"/>
  <c r="R47" i="3"/>
  <c r="S47" i="3"/>
  <c r="T47" i="3"/>
  <c r="Q47" i="3"/>
  <c r="N47" i="3"/>
  <c r="O47" i="3"/>
  <c r="P47" i="3"/>
  <c r="D47" i="3"/>
  <c r="H47" i="3"/>
  <c r="H48" i="3"/>
  <c r="L11" i="2"/>
  <c r="AC39" i="3"/>
  <c r="AA39" i="3"/>
  <c r="Z39" i="3"/>
  <c r="AB39" i="3"/>
  <c r="Y39" i="3"/>
  <c r="W39" i="3"/>
  <c r="V39" i="3"/>
  <c r="X39" i="3"/>
  <c r="U39" i="3"/>
  <c r="S39" i="3"/>
  <c r="R39" i="3"/>
  <c r="T39" i="3"/>
  <c r="Q39" i="3"/>
  <c r="O39" i="3"/>
  <c r="N39" i="3"/>
  <c r="F39" i="3"/>
  <c r="D39" i="3"/>
  <c r="AC38" i="3"/>
  <c r="AA38" i="3"/>
  <c r="Z38" i="3"/>
  <c r="AB38" i="3"/>
  <c r="Y38" i="3"/>
  <c r="W38" i="3"/>
  <c r="V38" i="3"/>
  <c r="U38" i="3"/>
  <c r="S38" i="3"/>
  <c r="R38" i="3"/>
  <c r="T38" i="3"/>
  <c r="Q38" i="3"/>
  <c r="O38" i="3"/>
  <c r="N38" i="3"/>
  <c r="P38" i="3"/>
  <c r="C38" i="3"/>
  <c r="AC37" i="3"/>
  <c r="AA37" i="3"/>
  <c r="Z37" i="3"/>
  <c r="AB37" i="3"/>
  <c r="Y37" i="3"/>
  <c r="W37" i="3"/>
  <c r="V37" i="3"/>
  <c r="X37" i="3"/>
  <c r="U37" i="3"/>
  <c r="S37" i="3"/>
  <c r="R37" i="3"/>
  <c r="T37" i="3"/>
  <c r="Q37" i="3"/>
  <c r="O37" i="3"/>
  <c r="N37" i="3"/>
  <c r="F37" i="3"/>
  <c r="D37" i="3"/>
  <c r="AC36" i="3"/>
  <c r="AA36" i="3"/>
  <c r="Z36" i="3"/>
  <c r="AB36" i="3"/>
  <c r="Y36" i="3"/>
  <c r="W36" i="3"/>
  <c r="V36" i="3"/>
  <c r="X36" i="3"/>
  <c r="U36" i="3"/>
  <c r="S36" i="3"/>
  <c r="R36" i="3"/>
  <c r="T36" i="3"/>
  <c r="Q36" i="3"/>
  <c r="O36" i="3"/>
  <c r="N36" i="3"/>
  <c r="F36" i="3"/>
  <c r="C36" i="3"/>
  <c r="AC35" i="3"/>
  <c r="AA35" i="3"/>
  <c r="Z35" i="3"/>
  <c r="AB35" i="3"/>
  <c r="Y35" i="3"/>
  <c r="W35" i="3"/>
  <c r="V35" i="3"/>
  <c r="X35" i="3"/>
  <c r="U35" i="3"/>
  <c r="S35" i="3"/>
  <c r="R35" i="3"/>
  <c r="T35" i="3"/>
  <c r="Q35" i="3"/>
  <c r="F35" i="3"/>
  <c r="O35" i="3"/>
  <c r="N35" i="3"/>
  <c r="P35" i="3"/>
  <c r="D35" i="3"/>
  <c r="AC34" i="3"/>
  <c r="AA34" i="3"/>
  <c r="Z34" i="3"/>
  <c r="Y34" i="3"/>
  <c r="W34" i="3"/>
  <c r="V34" i="3"/>
  <c r="X34" i="3"/>
  <c r="U34" i="3"/>
  <c r="S34" i="3"/>
  <c r="R34" i="3"/>
  <c r="Q34" i="3"/>
  <c r="N34" i="3"/>
  <c r="AC33" i="3"/>
  <c r="AA33" i="3"/>
  <c r="Z33" i="3"/>
  <c r="AB33" i="3"/>
  <c r="Y33" i="3"/>
  <c r="W33" i="3"/>
  <c r="V33" i="3"/>
  <c r="X33" i="3"/>
  <c r="U33" i="3"/>
  <c r="S33" i="3"/>
  <c r="R33" i="3"/>
  <c r="T33" i="3"/>
  <c r="Q33" i="3"/>
  <c r="O33" i="3"/>
  <c r="N33" i="3"/>
  <c r="F33" i="3"/>
  <c r="C33" i="3"/>
  <c r="AC32" i="3"/>
  <c r="AA32" i="3"/>
  <c r="Z32" i="3"/>
  <c r="AB32" i="3"/>
  <c r="Y32" i="3"/>
  <c r="W32" i="3"/>
  <c r="V32" i="3"/>
  <c r="X32" i="3"/>
  <c r="U32" i="3"/>
  <c r="S32" i="3"/>
  <c r="R32" i="3"/>
  <c r="T32" i="3"/>
  <c r="Q32" i="3"/>
  <c r="F32" i="3"/>
  <c r="O32" i="3"/>
  <c r="D32" i="3"/>
  <c r="N32" i="3"/>
  <c r="C32" i="3"/>
  <c r="E32" i="3"/>
  <c r="AC31" i="3"/>
  <c r="Z31" i="3"/>
  <c r="AA31" i="3"/>
  <c r="AB31" i="3"/>
  <c r="Y31" i="3"/>
  <c r="V31" i="3"/>
  <c r="W31" i="3"/>
  <c r="X31" i="3"/>
  <c r="U31" i="3"/>
  <c r="Q31" i="3"/>
  <c r="F31" i="3"/>
  <c r="R31" i="3"/>
  <c r="T31" i="3"/>
  <c r="N31" i="3"/>
  <c r="O31" i="3"/>
  <c r="P31" i="3"/>
  <c r="D31" i="3"/>
  <c r="C31" i="3"/>
  <c r="AC30" i="3"/>
  <c r="AA30" i="3"/>
  <c r="Z30" i="3"/>
  <c r="AB30" i="3"/>
  <c r="Y30" i="3"/>
  <c r="W30" i="3"/>
  <c r="V30" i="3"/>
  <c r="X30" i="3"/>
  <c r="U30" i="3"/>
  <c r="S30" i="3"/>
  <c r="R30" i="3"/>
  <c r="Q30" i="3"/>
  <c r="O30" i="3"/>
  <c r="D30" i="3"/>
  <c r="N30" i="3"/>
  <c r="C30" i="3"/>
  <c r="E30" i="3"/>
  <c r="AC29" i="3"/>
  <c r="AA29" i="3"/>
  <c r="Z29" i="3"/>
  <c r="AB29" i="3"/>
  <c r="Y29" i="3"/>
  <c r="W29" i="3"/>
  <c r="V29" i="3"/>
  <c r="X29" i="3"/>
  <c r="U29" i="3"/>
  <c r="S29" i="3"/>
  <c r="R29" i="3"/>
  <c r="T29" i="3"/>
  <c r="Q29" i="3"/>
  <c r="O29" i="3"/>
  <c r="D29" i="3"/>
  <c r="H29" i="3"/>
  <c r="H10" i="2"/>
  <c r="N29" i="3"/>
  <c r="F29" i="3"/>
  <c r="J29" i="3"/>
  <c r="AC21" i="3"/>
  <c r="AA21" i="3"/>
  <c r="Z21" i="3"/>
  <c r="AB21" i="3"/>
  <c r="Y21" i="3"/>
  <c r="W21" i="3"/>
  <c r="V21" i="3"/>
  <c r="X21" i="3"/>
  <c r="U21" i="3"/>
  <c r="S21" i="3"/>
  <c r="R21" i="3"/>
  <c r="T21" i="3"/>
  <c r="Q21" i="3"/>
  <c r="O21" i="3"/>
  <c r="N21" i="3"/>
  <c r="F21" i="3"/>
  <c r="C21" i="3"/>
  <c r="AC20" i="3"/>
  <c r="AA20" i="3"/>
  <c r="Z20" i="3"/>
  <c r="AB20" i="3"/>
  <c r="Y20" i="3"/>
  <c r="W20" i="3"/>
  <c r="V20" i="3"/>
  <c r="X20" i="3"/>
  <c r="U20" i="3"/>
  <c r="S20" i="3"/>
  <c r="R20" i="3"/>
  <c r="T20" i="3"/>
  <c r="Q20" i="3"/>
  <c r="O20" i="3"/>
  <c r="N20" i="3"/>
  <c r="P20" i="3"/>
  <c r="F20" i="3"/>
  <c r="D20" i="3"/>
  <c r="AC19" i="3"/>
  <c r="AA19" i="3"/>
  <c r="Z19" i="3"/>
  <c r="AB19" i="3"/>
  <c r="Y19" i="3"/>
  <c r="W19" i="3"/>
  <c r="V19" i="3"/>
  <c r="U19" i="3"/>
  <c r="S19" i="3"/>
  <c r="R19" i="3"/>
  <c r="T19" i="3"/>
  <c r="Q19" i="3"/>
  <c r="O19" i="3"/>
  <c r="N19" i="3"/>
  <c r="P19" i="3"/>
  <c r="AC18" i="3"/>
  <c r="Z18" i="3"/>
  <c r="AA18" i="3"/>
  <c r="AB18" i="3"/>
  <c r="Y18" i="3"/>
  <c r="V18" i="3"/>
  <c r="W18" i="3"/>
  <c r="X18" i="3"/>
  <c r="U18" i="3"/>
  <c r="R18" i="3"/>
  <c r="S18" i="3"/>
  <c r="T18" i="3"/>
  <c r="Q18" i="3"/>
  <c r="N18" i="3"/>
  <c r="O18" i="3"/>
  <c r="P18" i="3"/>
  <c r="C18" i="3"/>
  <c r="F18" i="3"/>
  <c r="D18" i="3"/>
  <c r="E18" i="3"/>
  <c r="AC17" i="3"/>
  <c r="Z17" i="3"/>
  <c r="AA17" i="3"/>
  <c r="AB17" i="3"/>
  <c r="Y17" i="3"/>
  <c r="V17" i="3"/>
  <c r="W17" i="3"/>
  <c r="X17" i="3"/>
  <c r="U17" i="3"/>
  <c r="R17" i="3"/>
  <c r="S17" i="3"/>
  <c r="T17" i="3"/>
  <c r="Q17" i="3"/>
  <c r="N17" i="3"/>
  <c r="O17" i="3"/>
  <c r="P17" i="3"/>
  <c r="D17" i="3"/>
  <c r="F17" i="3"/>
  <c r="C17" i="3"/>
  <c r="E17" i="3"/>
  <c r="AC16" i="3"/>
  <c r="AA16" i="3"/>
  <c r="Z16" i="3"/>
  <c r="AB16" i="3"/>
  <c r="Y16" i="3"/>
  <c r="W16" i="3"/>
  <c r="V16" i="3"/>
  <c r="X16" i="3"/>
  <c r="U16" i="3"/>
  <c r="S16" i="3"/>
  <c r="R16" i="3"/>
  <c r="T16" i="3"/>
  <c r="Q16" i="3"/>
  <c r="F16" i="3"/>
  <c r="O16" i="3"/>
  <c r="N16" i="3"/>
  <c r="P16" i="3"/>
  <c r="D16" i="3"/>
  <c r="AC15" i="3"/>
  <c r="AA15" i="3"/>
  <c r="Z15" i="3"/>
  <c r="Y15" i="3"/>
  <c r="W15" i="3"/>
  <c r="V15" i="3"/>
  <c r="U15" i="3"/>
  <c r="S15" i="3"/>
  <c r="R15" i="3"/>
  <c r="T15" i="3"/>
  <c r="Q15" i="3"/>
  <c r="O15" i="3"/>
  <c r="N15" i="3"/>
  <c r="D15" i="3"/>
  <c r="AC14" i="3"/>
  <c r="AA14" i="3"/>
  <c r="Z14" i="3"/>
  <c r="AB14" i="3"/>
  <c r="Y14" i="3"/>
  <c r="W14" i="3"/>
  <c r="V14" i="3"/>
  <c r="X14" i="3"/>
  <c r="U14" i="3"/>
  <c r="S14" i="3"/>
  <c r="R14" i="3"/>
  <c r="T14" i="3"/>
  <c r="Q14" i="3"/>
  <c r="O14" i="3"/>
  <c r="N14" i="3"/>
  <c r="P14" i="3"/>
  <c r="C14" i="3"/>
  <c r="F14" i="3"/>
  <c r="AC13" i="3"/>
  <c r="AA13" i="3"/>
  <c r="Z13" i="3"/>
  <c r="AB13" i="3"/>
  <c r="Y13" i="3"/>
  <c r="W13" i="3"/>
  <c r="V13" i="3"/>
  <c r="X13" i="3"/>
  <c r="U13" i="3"/>
  <c r="S13" i="3"/>
  <c r="R13" i="3"/>
  <c r="T13" i="3"/>
  <c r="Q13" i="3"/>
  <c r="F13" i="3"/>
  <c r="O13" i="3"/>
  <c r="N13" i="3"/>
  <c r="C13" i="3"/>
  <c r="AC12" i="3"/>
  <c r="AA12" i="3"/>
  <c r="Z12" i="3"/>
  <c r="AB12" i="3"/>
  <c r="Y12" i="3"/>
  <c r="W12" i="3"/>
  <c r="V12" i="3"/>
  <c r="X12" i="3"/>
  <c r="U12" i="3"/>
  <c r="S12" i="3"/>
  <c r="R12" i="3"/>
  <c r="T12" i="3"/>
  <c r="Q12" i="3"/>
  <c r="F12" i="3"/>
  <c r="O12" i="3"/>
  <c r="N12" i="3"/>
  <c r="C12" i="3"/>
  <c r="D12" i="3"/>
  <c r="AC11" i="3"/>
  <c r="AA11" i="3"/>
  <c r="Z11" i="3"/>
  <c r="AB11" i="3"/>
  <c r="Y11" i="3"/>
  <c r="W11" i="3"/>
  <c r="V11" i="3"/>
  <c r="U11" i="3"/>
  <c r="S11" i="3"/>
  <c r="R11" i="3"/>
  <c r="T11" i="3"/>
  <c r="Q11" i="3"/>
  <c r="O11" i="3"/>
  <c r="D11" i="3"/>
  <c r="H11" i="3"/>
  <c r="N11" i="3"/>
  <c r="L10" i="2"/>
  <c r="L19" i="1"/>
  <c r="H12" i="3"/>
  <c r="D19" i="1"/>
  <c r="D10" i="2"/>
  <c r="F30" i="3"/>
  <c r="J30" i="3"/>
  <c r="J31" i="3"/>
  <c r="J32" i="3"/>
  <c r="J33" i="3"/>
  <c r="D49" i="4"/>
  <c r="P49" i="4"/>
  <c r="H19" i="1"/>
  <c r="E12" i="3"/>
  <c r="C16" i="3"/>
  <c r="E16" i="3"/>
  <c r="D21" i="3"/>
  <c r="E21" i="3"/>
  <c r="H30" i="3"/>
  <c r="P33" i="3"/>
  <c r="D33" i="3"/>
  <c r="E33" i="3"/>
  <c r="C37" i="3"/>
  <c r="E37" i="3"/>
  <c r="P37" i="3"/>
  <c r="H49" i="3"/>
  <c r="F49" i="3"/>
  <c r="L20" i="1"/>
  <c r="C11" i="3"/>
  <c r="F11" i="3"/>
  <c r="J11" i="3"/>
  <c r="J12" i="3"/>
  <c r="J13" i="3"/>
  <c r="J14" i="3"/>
  <c r="X11" i="3"/>
  <c r="D14" i="3"/>
  <c r="E14" i="3"/>
  <c r="C19" i="3"/>
  <c r="D19" i="3"/>
  <c r="E19" i="3"/>
  <c r="C20" i="3"/>
  <c r="E20" i="3"/>
  <c r="P21" i="3"/>
  <c r="P30" i="3"/>
  <c r="E31" i="3"/>
  <c r="C35" i="3"/>
  <c r="E35" i="3"/>
  <c r="D36" i="3"/>
  <c r="E36" i="3"/>
  <c r="P36" i="3"/>
  <c r="F47" i="3"/>
  <c r="J47" i="3"/>
  <c r="J48" i="3"/>
  <c r="J49" i="3"/>
  <c r="J50" i="3"/>
  <c r="J51" i="3"/>
  <c r="J52" i="3"/>
  <c r="J53" i="3"/>
  <c r="E52" i="3"/>
  <c r="P52" i="3"/>
  <c r="C48" i="3"/>
  <c r="E48" i="3"/>
  <c r="P48" i="3"/>
  <c r="P15" i="3"/>
  <c r="C15" i="3"/>
  <c r="E15" i="3"/>
  <c r="P12" i="3"/>
  <c r="D13" i="3"/>
  <c r="E13" i="3"/>
  <c r="P13" i="3"/>
  <c r="F15" i="3"/>
  <c r="X15" i="3"/>
  <c r="C29" i="3"/>
  <c r="P29" i="3"/>
  <c r="C34" i="3"/>
  <c r="P39" i="3"/>
  <c r="C39" i="3"/>
  <c r="E39" i="3"/>
  <c r="AB51" i="3"/>
  <c r="C51" i="3"/>
  <c r="E51" i="3"/>
  <c r="F34" i="3"/>
  <c r="P11" i="3"/>
  <c r="AB15" i="3"/>
  <c r="F19" i="3"/>
  <c r="X19" i="3"/>
  <c r="T30" i="3"/>
  <c r="P32" i="3"/>
  <c r="T34" i="3"/>
  <c r="D38" i="3"/>
  <c r="E38" i="3"/>
  <c r="E50" i="3"/>
  <c r="P54" i="3"/>
  <c r="C54" i="3"/>
  <c r="E54" i="3"/>
  <c r="F12" i="4"/>
  <c r="J12" i="4"/>
  <c r="J13" i="4"/>
  <c r="J14" i="4"/>
  <c r="J15" i="4"/>
  <c r="F16" i="4"/>
  <c r="J16" i="4"/>
  <c r="J17" i="4"/>
  <c r="J18" i="4"/>
  <c r="J19" i="4"/>
  <c r="J20" i="4"/>
  <c r="F21" i="4"/>
  <c r="J21" i="4"/>
  <c r="P31" i="4"/>
  <c r="C31" i="4"/>
  <c r="D34" i="4"/>
  <c r="E34" i="4"/>
  <c r="P34" i="4"/>
  <c r="O34" i="3"/>
  <c r="D34" i="3"/>
  <c r="C15" i="4"/>
  <c r="E15" i="4"/>
  <c r="P15" i="4"/>
  <c r="C16" i="4"/>
  <c r="E16" i="4"/>
  <c r="X47" i="4"/>
  <c r="V47" i="3"/>
  <c r="D57" i="4"/>
  <c r="E57" i="4"/>
  <c r="F54" i="3"/>
  <c r="P51" i="4"/>
  <c r="C51" i="4"/>
  <c r="E51" i="4"/>
  <c r="AB34" i="3"/>
  <c r="F38" i="3"/>
  <c r="X38" i="3"/>
  <c r="P49" i="3"/>
  <c r="C53" i="3"/>
  <c r="E53" i="3"/>
  <c r="P53" i="3"/>
  <c r="D11" i="4"/>
  <c r="H11" i="4"/>
  <c r="H12" i="4"/>
  <c r="H13" i="4"/>
  <c r="H14" i="4"/>
  <c r="H15" i="4"/>
  <c r="H16" i="4"/>
  <c r="H17" i="4"/>
  <c r="H18" i="4"/>
  <c r="H19" i="4"/>
  <c r="AB17" i="4"/>
  <c r="C17" i="4"/>
  <c r="E17" i="4"/>
  <c r="E49" i="4"/>
  <c r="AB55" i="4"/>
  <c r="Z55" i="3"/>
  <c r="AB11" i="4"/>
  <c r="T15" i="4"/>
  <c r="P21" i="4"/>
  <c r="C21" i="4"/>
  <c r="E21" i="4"/>
  <c r="E29" i="4"/>
  <c r="G29" i="4"/>
  <c r="P35" i="4"/>
  <c r="C35" i="4"/>
  <c r="E35" i="4"/>
  <c r="J30" i="4"/>
  <c r="J31" i="4"/>
  <c r="D31" i="4"/>
  <c r="H31" i="4"/>
  <c r="H32" i="4"/>
  <c r="H33" i="4"/>
  <c r="H34" i="4"/>
  <c r="H35" i="4"/>
  <c r="H36" i="4"/>
  <c r="H37" i="4"/>
  <c r="H38" i="4"/>
  <c r="H39" i="4"/>
  <c r="H49" i="4"/>
  <c r="H50" i="4"/>
  <c r="H51" i="4"/>
  <c r="H52" i="4"/>
  <c r="H53" i="4"/>
  <c r="P50" i="4"/>
  <c r="C50" i="4"/>
  <c r="E50" i="4"/>
  <c r="D54" i="4"/>
  <c r="F55" i="4"/>
  <c r="P57" i="4"/>
  <c r="T54" i="3"/>
  <c r="C11" i="4"/>
  <c r="P11" i="4"/>
  <c r="C12" i="4"/>
  <c r="E12" i="4"/>
  <c r="P14" i="4"/>
  <c r="X15" i="4"/>
  <c r="D20" i="4"/>
  <c r="AB20" i="4"/>
  <c r="T35" i="4"/>
  <c r="X54" i="4"/>
  <c r="T20" i="4"/>
  <c r="X31" i="4"/>
  <c r="AB35" i="4"/>
  <c r="P39" i="4"/>
  <c r="C39" i="4"/>
  <c r="E39" i="4"/>
  <c r="C47" i="4"/>
  <c r="X50" i="4"/>
  <c r="P54" i="4"/>
  <c r="C54" i="4"/>
  <c r="C55" i="4"/>
  <c r="E55" i="4"/>
  <c r="P20" i="4"/>
  <c r="C20" i="4"/>
  <c r="E20" i="4"/>
  <c r="T31" i="4"/>
  <c r="F32" i="4"/>
  <c r="X35" i="4"/>
  <c r="AB39" i="4"/>
  <c r="E48" i="4"/>
  <c r="T50" i="4"/>
  <c r="F51" i="4"/>
  <c r="J51" i="4"/>
  <c r="J52" i="4"/>
  <c r="J53" i="4"/>
  <c r="J54" i="4"/>
  <c r="J55" i="4"/>
  <c r="J56" i="4"/>
  <c r="J57" i="4"/>
  <c r="AB54" i="4"/>
  <c r="E56" i="4"/>
  <c r="G11" i="3"/>
  <c r="E11" i="3"/>
  <c r="E54" i="4"/>
  <c r="J32" i="4"/>
  <c r="J33" i="4"/>
  <c r="J34" i="4"/>
  <c r="J35" i="4"/>
  <c r="J36" i="4"/>
  <c r="J37" i="4"/>
  <c r="J38" i="4"/>
  <c r="J39" i="4"/>
  <c r="G30" i="4"/>
  <c r="I29" i="4"/>
  <c r="K29" i="4"/>
  <c r="H11" i="2"/>
  <c r="H31" i="3"/>
  <c r="H20" i="1"/>
  <c r="H20" i="4"/>
  <c r="H21" i="4"/>
  <c r="E31" i="4"/>
  <c r="E34" i="3"/>
  <c r="E47" i="4"/>
  <c r="G47" i="4"/>
  <c r="AB55" i="3"/>
  <c r="C55" i="3"/>
  <c r="E55" i="3"/>
  <c r="J34" i="3"/>
  <c r="J35" i="3"/>
  <c r="J36" i="3"/>
  <c r="J37" i="3"/>
  <c r="J38" i="3"/>
  <c r="J39" i="3"/>
  <c r="X47" i="3"/>
  <c r="C47" i="3"/>
  <c r="G29" i="3"/>
  <c r="E29" i="3"/>
  <c r="G11" i="4"/>
  <c r="E11" i="4"/>
  <c r="H54" i="4"/>
  <c r="H55" i="4"/>
  <c r="H56" i="4"/>
  <c r="H57" i="4"/>
  <c r="P34" i="3"/>
  <c r="J54" i="3"/>
  <c r="J55" i="3"/>
  <c r="J56" i="3"/>
  <c r="J57" i="3"/>
  <c r="J15" i="3"/>
  <c r="J16" i="3"/>
  <c r="J17" i="3"/>
  <c r="J18" i="3"/>
  <c r="J19" i="3"/>
  <c r="J20" i="3"/>
  <c r="J21" i="3"/>
  <c r="H50" i="3"/>
  <c r="L12" i="2"/>
  <c r="L21" i="1"/>
  <c r="H13" i="3"/>
  <c r="D20" i="1"/>
  <c r="D11" i="2"/>
  <c r="L22" i="1"/>
  <c r="L13" i="2"/>
  <c r="H51" i="3"/>
  <c r="H32" i="3"/>
  <c r="H21" i="1"/>
  <c r="H12" i="2"/>
  <c r="I11" i="4"/>
  <c r="K11" i="4"/>
  <c r="G12" i="4"/>
  <c r="I47" i="4"/>
  <c r="K47" i="4"/>
  <c r="G48" i="4"/>
  <c r="I29" i="3"/>
  <c r="K29" i="3"/>
  <c r="G10" i="2"/>
  <c r="I10" i="2"/>
  <c r="G30" i="3"/>
  <c r="G19" i="1"/>
  <c r="I19" i="1"/>
  <c r="D12" i="2"/>
  <c r="H14" i="3"/>
  <c r="D21" i="1"/>
  <c r="G47" i="3"/>
  <c r="E47" i="3"/>
  <c r="G31" i="4"/>
  <c r="I30" i="4"/>
  <c r="K30" i="4"/>
  <c r="G12" i="3"/>
  <c r="I11" i="3"/>
  <c r="K11" i="3"/>
  <c r="C19" i="1"/>
  <c r="E19" i="1"/>
  <c r="C10" i="2"/>
  <c r="E10" i="2"/>
  <c r="H15" i="3"/>
  <c r="D22" i="1"/>
  <c r="D13" i="2"/>
  <c r="I12" i="4"/>
  <c r="K12" i="4"/>
  <c r="G13" i="4"/>
  <c r="F10" i="2"/>
  <c r="F19" i="1"/>
  <c r="H52" i="3"/>
  <c r="L14" i="2"/>
  <c r="L23" i="1"/>
  <c r="I12" i="3"/>
  <c r="K12" i="3"/>
  <c r="G13" i="3"/>
  <c r="C20" i="1"/>
  <c r="E20" i="1"/>
  <c r="C11" i="2"/>
  <c r="E11" i="2"/>
  <c r="G48" i="3"/>
  <c r="I47" i="3"/>
  <c r="K47" i="3"/>
  <c r="K19" i="1"/>
  <c r="M19" i="1"/>
  <c r="K10" i="2"/>
  <c r="M10" i="2"/>
  <c r="G49" i="4"/>
  <c r="I48" i="4"/>
  <c r="K48" i="4"/>
  <c r="I31" i="4"/>
  <c r="K31" i="4"/>
  <c r="G32" i="4"/>
  <c r="H13" i="2"/>
  <c r="H33" i="3"/>
  <c r="H22" i="1"/>
  <c r="J10" i="2"/>
  <c r="J19" i="1"/>
  <c r="G31" i="3"/>
  <c r="I30" i="3"/>
  <c r="K30" i="3"/>
  <c r="G20" i="1"/>
  <c r="I20" i="1"/>
  <c r="G11" i="2"/>
  <c r="I11" i="2"/>
  <c r="I31" i="3"/>
  <c r="K31" i="3"/>
  <c r="G32" i="3"/>
  <c r="G21" i="1"/>
  <c r="I21" i="1"/>
  <c r="G12" i="2"/>
  <c r="I12" i="2"/>
  <c r="H34" i="3"/>
  <c r="H14" i="2"/>
  <c r="H23" i="1"/>
  <c r="N10" i="2"/>
  <c r="N19" i="1"/>
  <c r="G50" i="4"/>
  <c r="I49" i="4"/>
  <c r="K49" i="4"/>
  <c r="G49" i="3"/>
  <c r="K11" i="2"/>
  <c r="M11" i="2"/>
  <c r="I48" i="3"/>
  <c r="K48" i="3"/>
  <c r="K20" i="1"/>
  <c r="M20" i="1"/>
  <c r="I32" i="4"/>
  <c r="K32" i="4"/>
  <c r="G33" i="4"/>
  <c r="G14" i="3"/>
  <c r="C21" i="1"/>
  <c r="E21" i="1"/>
  <c r="C12" i="2"/>
  <c r="E12" i="2"/>
  <c r="I13" i="3"/>
  <c r="K13" i="3"/>
  <c r="H53" i="3"/>
  <c r="L24" i="1"/>
  <c r="L15" i="2"/>
  <c r="F11" i="2"/>
  <c r="F20" i="1"/>
  <c r="J11" i="2"/>
  <c r="J20" i="1"/>
  <c r="I13" i="4"/>
  <c r="K13" i="4"/>
  <c r="G14" i="4"/>
  <c r="H16" i="3"/>
  <c r="D14" i="2"/>
  <c r="D23" i="1"/>
  <c r="G15" i="4"/>
  <c r="I14" i="4"/>
  <c r="K14" i="4"/>
  <c r="H54" i="3"/>
  <c r="L16" i="2"/>
  <c r="L25" i="1"/>
  <c r="C13" i="2"/>
  <c r="E13" i="2"/>
  <c r="G15" i="3"/>
  <c r="I14" i="3"/>
  <c r="K14" i="3"/>
  <c r="C22" i="1"/>
  <c r="E22" i="1"/>
  <c r="N11" i="2"/>
  <c r="N20" i="1"/>
  <c r="I50" i="4"/>
  <c r="K50" i="4"/>
  <c r="G51" i="4"/>
  <c r="G33" i="3"/>
  <c r="G22" i="1"/>
  <c r="I22" i="1"/>
  <c r="I32" i="3"/>
  <c r="K32" i="3"/>
  <c r="G13" i="2"/>
  <c r="I13" i="2"/>
  <c r="G50" i="3"/>
  <c r="K12" i="2"/>
  <c r="M12" i="2"/>
  <c r="K21" i="1"/>
  <c r="M21" i="1"/>
  <c r="I49" i="3"/>
  <c r="K49" i="3"/>
  <c r="H17" i="3"/>
  <c r="D24" i="1"/>
  <c r="D15" i="2"/>
  <c r="F12" i="2"/>
  <c r="F21" i="1"/>
  <c r="G34" i="4"/>
  <c r="I33" i="4"/>
  <c r="K33" i="4"/>
  <c r="H24" i="1"/>
  <c r="H35" i="3"/>
  <c r="H15" i="2"/>
  <c r="J12" i="2"/>
  <c r="J21" i="1"/>
  <c r="H36" i="3"/>
  <c r="H25" i="1"/>
  <c r="H16" i="2"/>
  <c r="H18" i="3"/>
  <c r="D16" i="2"/>
  <c r="D25" i="1"/>
  <c r="G14" i="2"/>
  <c r="I14" i="2"/>
  <c r="G34" i="3"/>
  <c r="I33" i="3"/>
  <c r="K33" i="3"/>
  <c r="G23" i="1"/>
  <c r="I23" i="1"/>
  <c r="J13" i="2"/>
  <c r="J22" i="1"/>
  <c r="F13" i="2"/>
  <c r="F22" i="1"/>
  <c r="G35" i="4"/>
  <c r="I34" i="4"/>
  <c r="K34" i="4"/>
  <c r="I15" i="3"/>
  <c r="K15" i="3"/>
  <c r="C14" i="2"/>
  <c r="E14" i="2"/>
  <c r="C23" i="1"/>
  <c r="E23" i="1"/>
  <c r="G16" i="3"/>
  <c r="H55" i="3"/>
  <c r="L26" i="1"/>
  <c r="L17" i="2"/>
  <c r="I50" i="3"/>
  <c r="K50" i="3"/>
  <c r="G51" i="3"/>
  <c r="K22" i="1"/>
  <c r="M22" i="1"/>
  <c r="K13" i="2"/>
  <c r="M13" i="2"/>
  <c r="N12" i="2"/>
  <c r="N21" i="1"/>
  <c r="I51" i="4"/>
  <c r="K51" i="4"/>
  <c r="G52" i="4"/>
  <c r="G16" i="4"/>
  <c r="I15" i="4"/>
  <c r="K15" i="4"/>
  <c r="I16" i="4"/>
  <c r="K16" i="4"/>
  <c r="G17" i="4"/>
  <c r="H19" i="3"/>
  <c r="D17" i="2"/>
  <c r="D26" i="1"/>
  <c r="G36" i="4"/>
  <c r="I35" i="4"/>
  <c r="K35" i="4"/>
  <c r="N13" i="2"/>
  <c r="N22" i="1"/>
  <c r="I16" i="3"/>
  <c r="K16" i="3"/>
  <c r="C15" i="2"/>
  <c r="E15" i="2"/>
  <c r="C24" i="1"/>
  <c r="E24" i="1"/>
  <c r="G17" i="3"/>
  <c r="G35" i="3"/>
  <c r="I34" i="3"/>
  <c r="K34" i="3"/>
  <c r="G24" i="1"/>
  <c r="I24" i="1"/>
  <c r="G15" i="2"/>
  <c r="I15" i="2"/>
  <c r="G53" i="4"/>
  <c r="I52" i="4"/>
  <c r="K52" i="4"/>
  <c r="I51" i="3"/>
  <c r="K51" i="3"/>
  <c r="G52" i="3"/>
  <c r="K23" i="1"/>
  <c r="M23" i="1"/>
  <c r="K14" i="2"/>
  <c r="M14" i="2"/>
  <c r="H56" i="3"/>
  <c r="L18" i="2"/>
  <c r="L27" i="1"/>
  <c r="F14" i="2"/>
  <c r="F23" i="1"/>
  <c r="J14" i="2"/>
  <c r="J23" i="1"/>
  <c r="H37" i="3"/>
  <c r="H17" i="2"/>
  <c r="H26" i="1"/>
  <c r="H57" i="3"/>
  <c r="L19" i="2"/>
  <c r="L28" i="1"/>
  <c r="J15" i="2"/>
  <c r="J24" i="1"/>
  <c r="G54" i="4"/>
  <c r="I53" i="4"/>
  <c r="K53" i="4"/>
  <c r="I35" i="3"/>
  <c r="K35" i="3"/>
  <c r="G25" i="1"/>
  <c r="I25" i="1"/>
  <c r="G36" i="3"/>
  <c r="G16" i="2"/>
  <c r="I16" i="2"/>
  <c r="F15" i="2"/>
  <c r="F24" i="1"/>
  <c r="I36" i="4"/>
  <c r="K36" i="4"/>
  <c r="G37" i="4"/>
  <c r="I17" i="4"/>
  <c r="K17" i="4"/>
  <c r="G18" i="4"/>
  <c r="N14" i="2"/>
  <c r="N23" i="1"/>
  <c r="H27" i="1"/>
  <c r="H38" i="3"/>
  <c r="H18" i="2"/>
  <c r="H20" i="3"/>
  <c r="D27" i="1"/>
  <c r="D18" i="2"/>
  <c r="G53" i="3"/>
  <c r="K15" i="2"/>
  <c r="M15" i="2"/>
  <c r="I52" i="3"/>
  <c r="K52" i="3"/>
  <c r="K24" i="1"/>
  <c r="M24" i="1"/>
  <c r="G18" i="3"/>
  <c r="C25" i="1"/>
  <c r="E25" i="1"/>
  <c r="I17" i="3"/>
  <c r="K17" i="3"/>
  <c r="C16" i="2"/>
  <c r="E16" i="2"/>
  <c r="F16" i="2"/>
  <c r="F25" i="1"/>
  <c r="G38" i="4"/>
  <c r="I37" i="4"/>
  <c r="K37" i="4"/>
  <c r="I53" i="3"/>
  <c r="K53" i="3"/>
  <c r="G54" i="3"/>
  <c r="K25" i="1"/>
  <c r="M25" i="1"/>
  <c r="K16" i="2"/>
  <c r="M16" i="2"/>
  <c r="G37" i="3"/>
  <c r="G26" i="1"/>
  <c r="I26" i="1"/>
  <c r="I36" i="3"/>
  <c r="K36" i="3"/>
  <c r="G17" i="2"/>
  <c r="I17" i="2"/>
  <c r="G55" i="4"/>
  <c r="I54" i="4"/>
  <c r="K54" i="4"/>
  <c r="N15" i="2"/>
  <c r="N24" i="1"/>
  <c r="J16" i="2"/>
  <c r="J25" i="1"/>
  <c r="H21" i="3"/>
  <c r="D28" i="1"/>
  <c r="D19" i="2"/>
  <c r="C17" i="2"/>
  <c r="E17" i="2"/>
  <c r="I18" i="3"/>
  <c r="K18" i="3"/>
  <c r="C26" i="1"/>
  <c r="E26" i="1"/>
  <c r="G19" i="3"/>
  <c r="H39" i="3"/>
  <c r="H19" i="2"/>
  <c r="H28" i="1"/>
  <c r="G19" i="4"/>
  <c r="I18" i="4"/>
  <c r="K18" i="4"/>
  <c r="L29" i="1"/>
  <c r="F12" i="1"/>
  <c r="L20" i="2"/>
  <c r="C59" i="2"/>
  <c r="D20" i="2"/>
  <c r="C27" i="2"/>
  <c r="D29" i="1"/>
  <c r="F10" i="1"/>
  <c r="J17" i="2"/>
  <c r="J26" i="1"/>
  <c r="G55" i="3"/>
  <c r="I54" i="3"/>
  <c r="K54" i="3"/>
  <c r="K26" i="1"/>
  <c r="M26" i="1"/>
  <c r="K17" i="2"/>
  <c r="M17" i="2"/>
  <c r="F17" i="2"/>
  <c r="F26" i="1"/>
  <c r="G39" i="4"/>
  <c r="I39" i="4"/>
  <c r="K39" i="4"/>
  <c r="I38" i="4"/>
  <c r="K38" i="4"/>
  <c r="H29" i="1"/>
  <c r="F11" i="1"/>
  <c r="H20" i="2"/>
  <c r="C43" i="2"/>
  <c r="G20" i="4"/>
  <c r="I19" i="4"/>
  <c r="K19" i="4"/>
  <c r="I19" i="3"/>
  <c r="K19" i="3"/>
  <c r="C18" i="2"/>
  <c r="E18" i="2"/>
  <c r="C27" i="1"/>
  <c r="E27" i="1"/>
  <c r="G20" i="3"/>
  <c r="I55" i="4"/>
  <c r="K55" i="4"/>
  <c r="G56" i="4"/>
  <c r="G38" i="3"/>
  <c r="I37" i="3"/>
  <c r="K37" i="3"/>
  <c r="G18" i="2"/>
  <c r="I18" i="2"/>
  <c r="G27" i="1"/>
  <c r="I27" i="1"/>
  <c r="N16" i="2"/>
  <c r="N25" i="1"/>
  <c r="I38" i="3"/>
  <c r="K38" i="3"/>
  <c r="G28" i="1"/>
  <c r="I28" i="1"/>
  <c r="G39" i="3"/>
  <c r="G19" i="2"/>
  <c r="I19" i="2"/>
  <c r="G57" i="4"/>
  <c r="I57" i="4"/>
  <c r="K57" i="4"/>
  <c r="I56" i="4"/>
  <c r="K56" i="4"/>
  <c r="F18" i="2"/>
  <c r="F27" i="1"/>
  <c r="N17" i="2"/>
  <c r="N26" i="1"/>
  <c r="F9" i="1"/>
  <c r="I20" i="4"/>
  <c r="K20" i="4"/>
  <c r="G21" i="4"/>
  <c r="I21" i="4"/>
  <c r="K21" i="4"/>
  <c r="J18" i="2"/>
  <c r="J27" i="1"/>
  <c r="I20" i="3"/>
  <c r="K20" i="3"/>
  <c r="G21" i="3"/>
  <c r="C28" i="1"/>
  <c r="E28" i="1"/>
  <c r="C19" i="2"/>
  <c r="E19" i="2"/>
  <c r="I55" i="3"/>
  <c r="K55" i="3"/>
  <c r="G56" i="3"/>
  <c r="K27" i="1"/>
  <c r="M27" i="1"/>
  <c r="K18" i="2"/>
  <c r="M18" i="2"/>
  <c r="I56" i="3"/>
  <c r="K56" i="3"/>
  <c r="G57" i="3"/>
  <c r="K19" i="2"/>
  <c r="M19" i="2"/>
  <c r="K28" i="1"/>
  <c r="M28" i="1"/>
  <c r="C29" i="1"/>
  <c r="I21" i="3"/>
  <c r="K21" i="3"/>
  <c r="C20" i="2"/>
  <c r="I39" i="3"/>
  <c r="K39" i="3"/>
  <c r="G20" i="2"/>
  <c r="G29" i="1"/>
  <c r="N18" i="2"/>
  <c r="N27" i="1"/>
  <c r="F19" i="2"/>
  <c r="F28" i="1"/>
  <c r="J19" i="2"/>
  <c r="J28" i="1"/>
  <c r="J20" i="2"/>
  <c r="C40" i="2"/>
  <c r="J29" i="1"/>
  <c r="E20" i="2"/>
  <c r="C25" i="2"/>
  <c r="C26" i="2"/>
  <c r="D11" i="1"/>
  <c r="I29" i="1"/>
  <c r="F20" i="2"/>
  <c r="C24" i="2"/>
  <c r="F29" i="1"/>
  <c r="K20" i="2"/>
  <c r="I57" i="3"/>
  <c r="K57" i="3"/>
  <c r="K29" i="1"/>
  <c r="I20" i="2"/>
  <c r="C41" i="2"/>
  <c r="C42" i="2"/>
  <c r="D10" i="1"/>
  <c r="E29" i="1"/>
  <c r="N19" i="2"/>
  <c r="N28" i="1"/>
  <c r="N20" i="2"/>
  <c r="C56" i="2"/>
  <c r="N29" i="1"/>
  <c r="M29" i="1"/>
  <c r="D12" i="1"/>
  <c r="C10" i="1"/>
  <c r="E10" i="1"/>
  <c r="D9" i="1"/>
  <c r="G10" i="1"/>
  <c r="C58" i="2"/>
  <c r="M20" i="2"/>
  <c r="C57" i="2"/>
  <c r="C11" i="1"/>
  <c r="E11" i="1"/>
  <c r="G11" i="1"/>
  <c r="C12" i="1"/>
  <c r="G12" i="1"/>
  <c r="E12" i="1"/>
  <c r="C9" i="1"/>
  <c r="G9" i="1"/>
  <c r="E9" i="1"/>
</calcChain>
</file>

<file path=xl/sharedStrings.xml><?xml version="1.0" encoding="utf-8"?>
<sst xmlns="http://schemas.openxmlformats.org/spreadsheetml/2006/main" count="647" uniqueCount="105">
  <si>
    <t>PARQUE SIMÓN BOLÍVAR</t>
  </si>
  <si>
    <t>Día</t>
  </si>
  <si>
    <t>Asistencias</t>
  </si>
  <si>
    <t>Total</t>
  </si>
  <si>
    <t>Hombres</t>
  </si>
  <si>
    <t>%</t>
  </si>
  <si>
    <t>Mujeres</t>
  </si>
  <si>
    <t>Domingo 30 de junio</t>
  </si>
  <si>
    <t>Lunes 1º de julio</t>
  </si>
  <si>
    <t>Asistencias y aforo por horas, según día</t>
  </si>
  <si>
    <t>Hora</t>
  </si>
  <si>
    <t>29 de junio</t>
  </si>
  <si>
    <t>30 de junio</t>
  </si>
  <si>
    <t>Ingresos (acumulado)</t>
  </si>
  <si>
    <t>Aforo</t>
  </si>
  <si>
    <t>Aforo (acumulado)</t>
  </si>
  <si>
    <t>11:00 - 12:00</t>
  </si>
  <si>
    <t>12:00 - 01:00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</si>
  <si>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</si>
  <si>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</si>
  <si>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</si>
  <si>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</si>
  <si>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</si>
  <si>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</si>
  <si>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</si>
  <si>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</si>
  <si>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</si>
  <si>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Aforo</t>
  </si>
  <si>
    <t>Ingreso consolidado</t>
  </si>
  <si>
    <t>29 de Junio de 2013</t>
  </si>
  <si>
    <t>Factor de ajuste</t>
  </si>
  <si>
    <t>Total filtros</t>
  </si>
  <si>
    <t>Filtros</t>
  </si>
  <si>
    <t>Total ingresos</t>
  </si>
  <si>
    <t>Salidas</t>
  </si>
  <si>
    <t>Salidas (Acum)</t>
  </si>
  <si>
    <t>63 Occidental</t>
  </si>
  <si>
    <t>63 Oriental</t>
  </si>
  <si>
    <t>Carrera 48</t>
  </si>
  <si>
    <t>Prensa</t>
  </si>
  <si>
    <t>30 de Junio de 2013</t>
  </si>
  <si>
    <t>Datos sin factor de ajuste por omisión (DSFAO)</t>
  </si>
  <si>
    <t>01 de Julio de 2013</t>
  </si>
  <si>
    <t>CÓDIGO</t>
  </si>
  <si>
    <t>FR-03-PR-GIN-03</t>
  </si>
  <si>
    <t>VERSIÓN</t>
  </si>
  <si>
    <t>01</t>
  </si>
  <si>
    <t>FECHA</t>
  </si>
  <si>
    <t xml:space="preserve"> NOMBRE INVESTIGACIÓN:</t>
  </si>
  <si>
    <t xml:space="preserve">XIX ROCK AL PARQUE 2013 </t>
  </si>
  <si>
    <t>Fecha de solicitud:</t>
  </si>
  <si>
    <t>IDARTES</t>
  </si>
  <si>
    <t>Conteo de asistencias</t>
  </si>
  <si>
    <t>X</t>
  </si>
  <si>
    <t>NO</t>
  </si>
  <si>
    <t>Capacitación</t>
  </si>
  <si>
    <t>Aforo(s)</t>
  </si>
  <si>
    <t>Seguimiento</t>
  </si>
  <si>
    <t>Sondeo</t>
  </si>
  <si>
    <t>Análisis</t>
  </si>
  <si>
    <t>Observaciones:</t>
  </si>
  <si>
    <t>CUANTIFICAR LA ASISTENCIA AL FESTIVAL ROCK AL PARQUE</t>
  </si>
  <si>
    <t>OBSERVAR EL CUMPLIMIENTO DE METAS EN CUANTO A EQUIDAD, INCLUSIÓN Y NO SEGREGACIÓN.</t>
  </si>
  <si>
    <t>Objetivos específicos</t>
  </si>
  <si>
    <t>TANTO PARA LOS ASISTENTES AL FESTIVAL COMO PARA LAS BANDAS PARTICIPANTES</t>
  </si>
  <si>
    <t>Fecha</t>
  </si>
  <si>
    <t>Horario</t>
  </si>
  <si>
    <t>Responsable(s)</t>
  </si>
  <si>
    <t>29 DE JUNIO</t>
  </si>
  <si>
    <t>12:00M - 9:00PM</t>
  </si>
  <si>
    <t>CARLOS JAVIER LINDO</t>
  </si>
  <si>
    <t>30 DE JUNIO</t>
  </si>
  <si>
    <t>1 DE JULIO</t>
  </si>
  <si>
    <t>Observaciones</t>
  </si>
  <si>
    <t>ORFEO</t>
  </si>
  <si>
    <t>Informe</t>
  </si>
  <si>
    <t>JOSE OTTY PATIÑO</t>
  </si>
  <si>
    <t>Vo. Bo.</t>
  </si>
  <si>
    <t>SECRETARÍA DE CULTURA, RECREACIÓN Y DEPORTE
 OBSERVATORIO DE CULTURAS 
Guía de trabajo</t>
  </si>
  <si>
    <t>Metodologías y/o 
actividades a desarrollar:</t>
  </si>
  <si>
    <t>Encuesta prob.</t>
  </si>
  <si>
    <t>Registro visual</t>
  </si>
  <si>
    <t>Registro audio</t>
  </si>
  <si>
    <t>Observación cualitativa</t>
  </si>
  <si>
    <t>Diario de campo</t>
  </si>
  <si>
    <t>Lectura de datos</t>
  </si>
  <si>
    <t>SÍ</t>
  </si>
  <si>
    <t>Objetivo general:</t>
  </si>
  <si>
    <t>OBSERVAR EL CUMPLIMIENTO DE METAS EN CUANTO A EQUIDAD, INCLUSIÓN Y NO SEGREGACIÓN</t>
  </si>
  <si>
    <t>Información puntos de recolección (operativo de campo)</t>
  </si>
  <si>
    <t>Lugar de recolección</t>
  </si>
  <si>
    <t>Plan de comunicaciones (información de resultados)</t>
  </si>
  <si>
    <t>Tipo de comunicación</t>
  </si>
  <si>
    <t>Comunicación en campo (aforo)</t>
  </si>
  <si>
    <t>Comunicación en campo (asistencia)</t>
  </si>
  <si>
    <t>Entrega de datos consolidados de aforo y asistencia en la jornada inmediata</t>
  </si>
  <si>
    <t>Comunicación formal oficial</t>
  </si>
  <si>
    <t>Comunicación de información básica de resultados</t>
  </si>
  <si>
    <t>ROCK AL PARQUE 2013</t>
  </si>
  <si>
    <t>Datos con ajuste por omisión (DCAO)</t>
  </si>
  <si>
    <t>Sábado 29 de junio</t>
  </si>
  <si>
    <t>1 de julio</t>
  </si>
  <si>
    <t>Datos con factor de ajuste por omisión (DCFAO)</t>
  </si>
  <si>
    <t>1 de julio de 2013</t>
  </si>
  <si>
    <t>Dependencia solicitante: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</si>
</sst>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3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i/>
      <sz val="14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i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sz val="8"/>
      <color rgb="FFFFFFFF"/>
      <name val="Calibri"/>
      <family val="2"/>
      <charset val="1"/>
    </font>
    <font>
      <sz val="8"/>
      <color rgb="FFFFFFFF"/>
      <name val="Calibri"/>
      <family val="2"/>
      <charset val="1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indexed="58"/>
      <name val="DejaVu Sans"/>
      <family val="2"/>
    </font>
    <font>
      <b/>
      <sz val="7"/>
      <name val="Arial"/>
      <family val="2"/>
    </font>
    <font>
      <b/>
      <sz val="5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6"/>
      <color theme="1" tint="0.499984740745262"/>
      <name val="Arial"/>
      <family val="2"/>
    </font>
    <font>
      <sz val="6"/>
      <color indexed="23"/>
      <name val="Arial"/>
      <family val="2"/>
    </font>
    <font>
      <i/>
      <sz val="8"/>
      <color indexed="2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D9D9D9"/>
      </patternFill>
    </fill>
    <fill>
      <patternFill patternType="solid">
        <fgColor rgb="FF808080"/>
        <bgColor rgb="FF878787"/>
      </patternFill>
    </fill>
    <fill>
      <patternFill patternType="solid">
        <fgColor indexed="22"/>
        <bgColor indexed="41"/>
      </patternFill>
    </fill>
  </fills>
  <borders count="8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medium">
        <color indexed="58"/>
      </left>
      <right/>
      <top style="medium">
        <color indexed="58"/>
      </top>
      <bottom/>
      <diagonal/>
    </border>
    <border>
      <left/>
      <right/>
      <top style="medium">
        <color indexed="58"/>
      </top>
      <bottom/>
      <diagonal/>
    </border>
    <border>
      <left/>
      <right style="medium">
        <color indexed="58"/>
      </right>
      <top style="medium">
        <color indexed="5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59"/>
      </top>
      <bottom/>
      <diagonal/>
    </border>
    <border>
      <left style="medium">
        <color indexed="5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58"/>
      </right>
      <top/>
      <bottom/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8"/>
      </left>
      <right/>
      <top style="medium">
        <color indexed="58"/>
      </top>
      <bottom style="medium">
        <color indexed="58"/>
      </bottom>
      <diagonal/>
    </border>
    <border>
      <left style="thin">
        <color indexed="58"/>
      </left>
      <right style="thin">
        <color indexed="58"/>
      </right>
      <top style="medium">
        <color indexed="58"/>
      </top>
      <bottom style="medium">
        <color indexed="58"/>
      </bottom>
      <diagonal/>
    </border>
    <border>
      <left/>
      <right/>
      <top style="medium">
        <color indexed="58"/>
      </top>
      <bottom style="medium">
        <color indexed="5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58"/>
      </left>
      <right style="thin">
        <color indexed="58"/>
      </right>
      <top style="medium">
        <color indexed="58"/>
      </top>
      <bottom style="medium">
        <color indexed="5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hair">
        <color indexed="8"/>
      </left>
      <right style="medium">
        <color indexed="58"/>
      </right>
      <top style="hair">
        <color indexed="8"/>
      </top>
      <bottom style="medium">
        <color indexed="58"/>
      </bottom>
      <diagonal/>
    </border>
    <border>
      <left style="medium">
        <color indexed="58"/>
      </left>
      <right style="thin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8"/>
      </left>
      <right style="medium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 style="medium">
        <color indexed="58"/>
      </bottom>
      <diagonal/>
    </border>
    <border>
      <left style="thin">
        <color indexed="58"/>
      </left>
      <right style="medium">
        <color indexed="58"/>
      </right>
      <top style="thin">
        <color indexed="58"/>
      </top>
      <bottom style="medium">
        <color indexed="58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medium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 style="medium">
        <color indexed="58"/>
      </right>
      <top/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medium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58"/>
      </left>
      <right style="medium">
        <color indexed="58"/>
      </right>
      <top style="thin">
        <color indexed="58"/>
      </top>
      <bottom/>
      <diagonal/>
    </border>
    <border>
      <left style="thin">
        <color indexed="58"/>
      </left>
      <right style="thin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medium">
        <color indexed="58"/>
      </bottom>
      <diagonal/>
    </border>
    <border>
      <left style="thin">
        <color indexed="58"/>
      </left>
      <right/>
      <top style="medium">
        <color indexed="58"/>
      </top>
      <bottom style="thin">
        <color indexed="58"/>
      </bottom>
      <diagonal/>
    </border>
    <border>
      <left style="medium">
        <color indexed="58"/>
      </left>
      <right/>
      <top/>
      <bottom style="medium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 style="medium">
        <color indexed="58"/>
      </right>
      <top/>
      <bottom style="medium">
        <color indexed="58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3" fontId="4" fillId="3" borderId="1" xfId="0" applyNumberFormat="1" applyFont="1" applyFill="1" applyBorder="1" applyAlignment="1">
      <alignment horizontal="right" indent="2"/>
    </xf>
    <xf numFmtId="10" fontId="4" fillId="3" borderId="1" xfId="0" applyNumberFormat="1" applyFont="1" applyFill="1" applyBorder="1" applyAlignment="1" applyProtection="1">
      <alignment horizontal="right" indent="2"/>
    </xf>
    <xf numFmtId="0" fontId="5" fillId="2" borderId="1" xfId="0" applyFont="1" applyFill="1" applyBorder="1"/>
    <xf numFmtId="3" fontId="5" fillId="3" borderId="1" xfId="0" applyNumberFormat="1" applyFont="1" applyFill="1" applyBorder="1" applyAlignment="1">
      <alignment horizontal="right" indent="2"/>
    </xf>
    <xf numFmtId="10" fontId="5" fillId="3" borderId="1" xfId="0" applyNumberFormat="1" applyFont="1" applyFill="1" applyBorder="1" applyAlignment="1" applyProtection="1">
      <alignment horizontal="right" indent="2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3" fontId="1" fillId="3" borderId="9" xfId="0" applyNumberFormat="1" applyFont="1" applyFill="1" applyBorder="1" applyAlignment="1">
      <alignment horizontal="right" indent="2"/>
    </xf>
    <xf numFmtId="3" fontId="1" fillId="3" borderId="8" xfId="0" applyNumberFormat="1" applyFont="1" applyFill="1" applyBorder="1" applyAlignment="1">
      <alignment horizontal="right" indent="2"/>
    </xf>
    <xf numFmtId="3" fontId="1" fillId="4" borderId="10" xfId="0" applyNumberFormat="1" applyFont="1" applyFill="1" applyBorder="1" applyAlignment="1">
      <alignment horizontal="right" indent="2"/>
    </xf>
    <xf numFmtId="3" fontId="1" fillId="4" borderId="11" xfId="0" applyNumberFormat="1" applyFont="1" applyFill="1" applyBorder="1" applyAlignment="1">
      <alignment horizontal="right" indent="2"/>
    </xf>
    <xf numFmtId="0" fontId="1" fillId="2" borderId="12" xfId="0" applyFont="1" applyFill="1" applyBorder="1"/>
    <xf numFmtId="3" fontId="1" fillId="3" borderId="13" xfId="0" applyNumberFormat="1" applyFont="1" applyFill="1" applyBorder="1" applyAlignment="1">
      <alignment horizontal="right" indent="2"/>
    </xf>
    <xf numFmtId="3" fontId="1" fillId="3" borderId="12" xfId="0" applyNumberFormat="1" applyFont="1" applyFill="1" applyBorder="1" applyAlignment="1">
      <alignment horizontal="right" indent="2"/>
    </xf>
    <xf numFmtId="3" fontId="1" fillId="4" borderId="14" xfId="0" applyNumberFormat="1" applyFont="1" applyFill="1" applyBorder="1" applyAlignment="1">
      <alignment horizontal="right" indent="2"/>
    </xf>
    <xf numFmtId="3" fontId="1" fillId="4" borderId="3" xfId="0" applyNumberFormat="1" applyFont="1" applyFill="1" applyBorder="1" applyAlignment="1">
      <alignment horizontal="right" indent="2"/>
    </xf>
    <xf numFmtId="0" fontId="7" fillId="0" borderId="0" xfId="0" applyFont="1"/>
    <xf numFmtId="0" fontId="7" fillId="4" borderId="15" xfId="0" applyFont="1" applyFill="1" applyBorder="1"/>
    <xf numFmtId="0" fontId="7" fillId="4" borderId="15" xfId="0" applyFont="1" applyFill="1" applyBorder="1" applyAlignment="1">
      <alignment horizontal="center"/>
    </xf>
    <xf numFmtId="0" fontId="7" fillId="0" borderId="15" xfId="0" applyFont="1" applyBorder="1"/>
    <xf numFmtId="3" fontId="1" fillId="0" borderId="15" xfId="0" applyNumberFormat="1" applyFont="1" applyBorder="1"/>
    <xf numFmtId="0" fontId="8" fillId="0" borderId="0" xfId="0" applyFont="1"/>
    <xf numFmtId="0" fontId="9" fillId="2" borderId="0" xfId="0" applyFont="1" applyFill="1"/>
    <xf numFmtId="0" fontId="6" fillId="0" borderId="0" xfId="0" applyFont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" fillId="4" borderId="8" xfId="0" applyFont="1" applyFill="1" applyBorder="1"/>
    <xf numFmtId="3" fontId="1" fillId="3" borderId="24" xfId="0" applyNumberFormat="1" applyFont="1" applyFill="1" applyBorder="1" applyAlignment="1">
      <alignment horizontal="right" indent="2"/>
    </xf>
    <xf numFmtId="3" fontId="1" fillId="3" borderId="25" xfId="0" applyNumberFormat="1" applyFont="1" applyFill="1" applyBorder="1" applyAlignment="1">
      <alignment horizontal="right" indent="2"/>
    </xf>
    <xf numFmtId="3" fontId="1" fillId="3" borderId="26" xfId="0" applyNumberFormat="1" applyFont="1" applyFill="1" applyBorder="1" applyAlignment="1">
      <alignment horizontal="right" indent="2"/>
    </xf>
    <xf numFmtId="3" fontId="1" fillId="2" borderId="9" xfId="0" applyNumberFormat="1" applyFont="1" applyFill="1" applyBorder="1" applyAlignment="1">
      <alignment horizontal="right" indent="2"/>
    </xf>
    <xf numFmtId="3" fontId="1" fillId="2" borderId="8" xfId="0" applyNumberFormat="1" applyFont="1" applyFill="1" applyBorder="1" applyAlignment="1">
      <alignment horizontal="right" indent="2"/>
    </xf>
    <xf numFmtId="3" fontId="1" fillId="2" borderId="10" xfId="0" applyNumberFormat="1" applyFont="1" applyFill="1" applyBorder="1" applyAlignment="1">
      <alignment horizontal="right" indent="2"/>
    </xf>
    <xf numFmtId="3" fontId="1" fillId="2" borderId="11" xfId="0" applyNumberFormat="1" applyFont="1" applyFill="1" applyBorder="1" applyAlignment="1">
      <alignment horizontal="right" indent="2"/>
    </xf>
    <xf numFmtId="3" fontId="1" fillId="4" borderId="9" xfId="0" applyNumberFormat="1" applyFont="1" applyFill="1" applyBorder="1" applyAlignment="1">
      <alignment horizontal="right" indent="2"/>
    </xf>
    <xf numFmtId="0" fontId="1" fillId="4" borderId="24" xfId="0" applyFont="1" applyFill="1" applyBorder="1"/>
    <xf numFmtId="3" fontId="5" fillId="4" borderId="27" xfId="0" applyNumberFormat="1" applyFont="1" applyFill="1" applyBorder="1" applyAlignment="1">
      <alignment horizontal="right" indent="2"/>
    </xf>
    <xf numFmtId="3" fontId="5" fillId="4" borderId="25" xfId="0" applyNumberFormat="1" applyFont="1" applyFill="1" applyBorder="1" applyAlignment="1">
      <alignment horizontal="right" indent="2"/>
    </xf>
    <xf numFmtId="0" fontId="1" fillId="4" borderId="12" xfId="0" applyFont="1" applyFill="1" applyBorder="1"/>
    <xf numFmtId="3" fontId="1" fillId="3" borderId="28" xfId="0" applyNumberFormat="1" applyFont="1" applyFill="1" applyBorder="1" applyAlignment="1">
      <alignment horizontal="right" indent="2"/>
    </xf>
    <xf numFmtId="3" fontId="1" fillId="3" borderId="22" xfId="0" applyNumberFormat="1" applyFont="1" applyFill="1" applyBorder="1" applyAlignment="1">
      <alignment horizontal="right" indent="2"/>
    </xf>
    <xf numFmtId="3" fontId="1" fillId="3" borderId="1" xfId="0" applyNumberFormat="1" applyFont="1" applyFill="1" applyBorder="1" applyAlignment="1">
      <alignment horizontal="right" indent="2"/>
    </xf>
    <xf numFmtId="3" fontId="1" fillId="2" borderId="13" xfId="0" applyNumberFormat="1" applyFont="1" applyFill="1" applyBorder="1" applyAlignment="1">
      <alignment horizontal="right" indent="2"/>
    </xf>
    <xf numFmtId="3" fontId="1" fillId="2" borderId="12" xfId="0" applyNumberFormat="1" applyFont="1" applyFill="1" applyBorder="1" applyAlignment="1">
      <alignment horizontal="right" indent="2"/>
    </xf>
    <xf numFmtId="3" fontId="1" fillId="2" borderId="14" xfId="0" applyNumberFormat="1" applyFont="1" applyFill="1" applyBorder="1" applyAlignment="1">
      <alignment horizontal="right" indent="2"/>
    </xf>
    <xf numFmtId="3" fontId="1" fillId="2" borderId="3" xfId="0" applyNumberFormat="1" applyFont="1" applyFill="1" applyBorder="1" applyAlignment="1">
      <alignment horizontal="right" indent="2"/>
    </xf>
    <xf numFmtId="3" fontId="1" fillId="4" borderId="13" xfId="0" applyNumberFormat="1" applyFont="1" applyFill="1" applyBorder="1" applyAlignment="1">
      <alignment horizontal="right" indent="2"/>
    </xf>
    <xf numFmtId="0" fontId="1" fillId="4" borderId="28" xfId="0" applyFont="1" applyFill="1" applyBorder="1"/>
    <xf numFmtId="3" fontId="5" fillId="4" borderId="29" xfId="0" applyNumberFormat="1" applyFont="1" applyFill="1" applyBorder="1" applyAlignment="1">
      <alignment horizontal="right" indent="2"/>
    </xf>
    <xf numFmtId="3" fontId="5" fillId="4" borderId="22" xfId="0" applyNumberFormat="1" applyFont="1" applyFill="1" applyBorder="1" applyAlignment="1">
      <alignment horizontal="right" indent="2"/>
    </xf>
    <xf numFmtId="0" fontId="1" fillId="4" borderId="30" xfId="0" applyFont="1" applyFill="1" applyBorder="1"/>
    <xf numFmtId="0" fontId="1" fillId="4" borderId="14" xfId="0" applyFont="1" applyFill="1" applyBorder="1"/>
    <xf numFmtId="0" fontId="6" fillId="0" borderId="0" xfId="0" applyFont="1"/>
    <xf numFmtId="0" fontId="6" fillId="4" borderId="14" xfId="0" applyFont="1" applyFill="1" applyBorder="1"/>
    <xf numFmtId="0" fontId="6" fillId="0" borderId="0" xfId="0" applyFont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3" fontId="1" fillId="3" borderId="32" xfId="0" applyNumberFormat="1" applyFont="1" applyFill="1" applyBorder="1"/>
    <xf numFmtId="3" fontId="1" fillId="2" borderId="16" xfId="0" applyNumberFormat="1" applyFont="1" applyFill="1" applyBorder="1"/>
    <xf numFmtId="3" fontId="11" fillId="5" borderId="33" xfId="0" applyNumberFormat="1" applyFont="1" applyFill="1" applyBorder="1"/>
    <xf numFmtId="3" fontId="1" fillId="2" borderId="33" xfId="0" applyNumberFormat="1" applyFont="1" applyFill="1" applyBorder="1"/>
    <xf numFmtId="3" fontId="1" fillId="3" borderId="13" xfId="0" applyNumberFormat="1" applyFont="1" applyFill="1" applyBorder="1"/>
    <xf numFmtId="3" fontId="1" fillId="2" borderId="1" xfId="0" applyNumberFormat="1" applyFont="1" applyFill="1" applyBorder="1"/>
    <xf numFmtId="3" fontId="11" fillId="5" borderId="28" xfId="0" applyNumberFormat="1" applyFont="1" applyFill="1" applyBorder="1"/>
    <xf numFmtId="3" fontId="1" fillId="2" borderId="28" xfId="0" applyNumberFormat="1" applyFont="1" applyFill="1" applyBorder="1"/>
    <xf numFmtId="3" fontId="1" fillId="3" borderId="1" xfId="0" applyNumberFormat="1" applyFont="1" applyFill="1" applyBorder="1"/>
    <xf numFmtId="0" fontId="0" fillId="0" borderId="34" xfId="0" applyBorder="1"/>
    <xf numFmtId="0" fontId="0" fillId="0" borderId="35" xfId="0" applyBorder="1" applyAlignment="1">
      <alignment vertical="center"/>
    </xf>
    <xf numFmtId="0" fontId="0" fillId="0" borderId="36" xfId="0" applyBorder="1"/>
    <xf numFmtId="0" fontId="12" fillId="0" borderId="0" xfId="0" applyFont="1" applyAlignment="1">
      <alignment horizontal="center" vertical="center"/>
    </xf>
    <xf numFmtId="0" fontId="0" fillId="0" borderId="37" xfId="0" applyBorder="1"/>
    <xf numFmtId="0" fontId="0" fillId="0" borderId="38" xfId="0" applyBorder="1" applyAlignment="1">
      <alignment vertical="center"/>
    </xf>
    <xf numFmtId="0" fontId="13" fillId="0" borderId="39" xfId="0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41" xfId="0" applyBorder="1"/>
    <xf numFmtId="0" fontId="13" fillId="0" borderId="40" xfId="0" applyFont="1" applyBorder="1" applyAlignment="1">
      <alignment horizontal="center" wrapText="1"/>
    </xf>
    <xf numFmtId="0" fontId="14" fillId="0" borderId="40" xfId="0" applyFont="1" applyBorder="1" applyAlignment="1">
      <alignment horizontal="center" vertical="center" wrapText="1"/>
    </xf>
    <xf numFmtId="0" fontId="0" fillId="0" borderId="39" xfId="0" applyBorder="1"/>
    <xf numFmtId="0" fontId="12" fillId="0" borderId="39" xfId="0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>
      <alignment horizontal="center" vertical="center"/>
    </xf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12" fillId="0" borderId="74" xfId="0" applyFont="1" applyBorder="1" applyAlignment="1">
      <alignment horizontal="center"/>
    </xf>
    <xf numFmtId="0" fontId="12" fillId="0" borderId="75" xfId="0" applyFont="1" applyBorder="1" applyAlignment="1">
      <alignment horizontal="left" vertical="center"/>
    </xf>
    <xf numFmtId="0" fontId="19" fillId="0" borderId="75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6" borderId="63" xfId="0" applyFont="1" applyFill="1" applyBorder="1" applyAlignment="1">
      <alignment horizontal="center" vertical="center"/>
    </xf>
    <xf numFmtId="0" fontId="22" fillId="0" borderId="79" xfId="0" applyFont="1" applyBorder="1" applyAlignment="1">
      <alignment horizontal="left"/>
    </xf>
    <xf numFmtId="0" fontId="22" fillId="0" borderId="47" xfId="0" applyFont="1" applyBorder="1" applyAlignment="1">
      <alignment horizontal="center" vertical="center"/>
    </xf>
    <xf numFmtId="0" fontId="22" fillId="0" borderId="80" xfId="0" applyFont="1" applyBorder="1" applyAlignment="1">
      <alignment horizontal="left"/>
    </xf>
    <xf numFmtId="0" fontId="19" fillId="0" borderId="67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12" fillId="0" borderId="75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center"/>
    </xf>
    <xf numFmtId="0" fontId="12" fillId="0" borderId="81" xfId="0" applyFont="1" applyBorder="1" applyAlignment="1">
      <alignment horizontal="left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9" fillId="6" borderId="63" xfId="0" applyFont="1" applyFill="1" applyBorder="1" applyAlignment="1">
      <alignment horizontal="center" vertical="center"/>
    </xf>
    <xf numFmtId="0" fontId="19" fillId="6" borderId="45" xfId="0" applyFont="1" applyFill="1" applyBorder="1" applyAlignment="1">
      <alignment horizontal="center" vertical="center"/>
    </xf>
    <xf numFmtId="0" fontId="19" fillId="6" borderId="70" xfId="0" applyFont="1" applyFill="1" applyBorder="1" applyAlignment="1">
      <alignment horizontal="center" vertical="center"/>
    </xf>
    <xf numFmtId="0" fontId="12" fillId="0" borderId="76" xfId="0" applyFont="1" applyBorder="1" applyAlignment="1">
      <alignment horizontal="center"/>
    </xf>
    <xf numFmtId="0" fontId="12" fillId="0" borderId="54" xfId="0" applyFont="1" applyBorder="1" applyAlignment="1">
      <alignment horizontal="center" vertical="top" wrapText="1"/>
    </xf>
    <xf numFmtId="0" fontId="12" fillId="0" borderId="77" xfId="0" applyFont="1" applyBorder="1" applyAlignment="1">
      <alignment horizontal="center"/>
    </xf>
    <xf numFmtId="49" fontId="12" fillId="0" borderId="72" xfId="0" applyNumberFormat="1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/>
    </xf>
    <xf numFmtId="0" fontId="12" fillId="0" borderId="71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/>
    </xf>
    <xf numFmtId="0" fontId="19" fillId="0" borderId="68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justify" vertical="center"/>
    </xf>
    <xf numFmtId="0" fontId="12" fillId="0" borderId="67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19" fillId="6" borderId="47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vertical="center"/>
    </xf>
    <xf numFmtId="0" fontId="22" fillId="0" borderId="65" xfId="0" applyFont="1" applyBorder="1" applyAlignment="1">
      <alignment vertical="center"/>
    </xf>
    <xf numFmtId="0" fontId="19" fillId="0" borderId="66" xfId="0" applyFont="1" applyFill="1" applyBorder="1" applyAlignment="1">
      <alignment horizontal="center" vertical="center"/>
    </xf>
    <xf numFmtId="0" fontId="12" fillId="0" borderId="64" xfId="0" applyFont="1" applyBorder="1" applyAlignment="1">
      <alignment horizontal="left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12" fillId="6" borderId="60" xfId="0" applyFont="1" applyFill="1" applyBorder="1" applyAlignment="1">
      <alignment horizontal="left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12" fillId="6" borderId="53" xfId="0" applyFont="1" applyFill="1" applyBorder="1" applyAlignment="1">
      <alignment horizontal="left"/>
    </xf>
    <xf numFmtId="0" fontId="20" fillId="0" borderId="54" xfId="0" applyFont="1" applyBorder="1" applyAlignment="1">
      <alignment horizontal="center" vertical="center"/>
    </xf>
    <xf numFmtId="0" fontId="19" fillId="6" borderId="46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6" borderId="48" xfId="0" applyFont="1" applyFill="1" applyBorder="1" applyAlignment="1">
      <alignment horizontal="center" vertical="center" wrapText="1"/>
    </xf>
    <xf numFmtId="0" fontId="12" fillId="6" borderId="49" xfId="0" applyFont="1" applyFill="1" applyBorder="1" applyAlignment="1">
      <alignment horizontal="left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19" fillId="6" borderId="44" xfId="0" applyFont="1" applyFill="1" applyBorder="1" applyAlignment="1">
      <alignment horizontal="right" vertical="center"/>
    </xf>
    <xf numFmtId="0" fontId="12" fillId="0" borderId="4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49" fontId="18" fillId="0" borderId="40" xfId="0" applyNumberFormat="1" applyFont="1" applyBorder="1" applyAlignment="1">
      <alignment horizontal="center" vertical="center" wrapText="1"/>
    </xf>
    <xf numFmtId="164" fontId="18" fillId="0" borderId="40" xfId="0" applyNumberFormat="1" applyFont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C0504D"/>
      <rgbColor rgb="00F2F2F2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878787"/>
      <rgbColor rgb="00003366"/>
      <rgbColor rgb="00339966"/>
      <rgbColor rgb="00003300"/>
      <rgbColor rgb="00333300"/>
      <rgbColor rgb="00993300"/>
      <rgbColor rgb="00993366"/>
      <rgbColor rgb="001F497D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s-CO" b="1">
                <a:solidFill>
                  <a:srgbClr val="000000"/>
                </a:solidFill>
                <a:latin typeface="Calibri"/>
              </a:rPr>
              <a:t>29 de junio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50760">
              <a:solidFill>
                <a:srgbClr val="1F497D"/>
              </a:solidFill>
              <a:round/>
            </a:ln>
          </c:spPr>
          <c:marker>
            <c:symbol val="none"/>
          </c:marker>
          <c:cat>
            <c:strRef>
              <c:f>Estado_graficos!$B$10:$B$20</c:f>
              <c:strCache>
                <c:ptCount val="11"/>
                <c:pt idx="0">
                  <c:v>11:00 - 12:00</c:v>
                </c:pt>
                <c:pt idx="1">
                  <c:v>12:00 - 01:00</c:v>
                </c:pt>
                <c:pt idx="2">
                  <c:v>01:00 - 02:00</c:v>
                </c:pt>
                <c:pt idx="3">
                  <c:v>02:00 - 03:00</c:v>
                </c:pt>
                <c:pt idx="4">
                  <c:v>03:00 - 04:00</c:v>
                </c:pt>
                <c:pt idx="5">
                  <c:v>04:00 - 05:00</c:v>
                </c:pt>
                <c:pt idx="6">
                  <c:v>05:00 - 06:00</c:v>
                </c:pt>
                <c:pt idx="7">
                  <c:v>06:00 - 07:00</c:v>
                </c:pt>
                <c:pt idx="8">
                  <c:v>07:00 - 08:00</c:v>
                </c:pt>
                <c:pt idx="9">
                  <c:v>08:00 - 09:00</c:v>
                </c:pt>
                <c:pt idx="10">
                  <c:v>09:00 - 10:00</c:v>
                </c:pt>
              </c:strCache>
            </c:strRef>
          </c:cat>
          <c:val>
            <c:numRef>
              <c:f>Estado_graficos!$E$10:$E$20</c:f>
              <c:numCache>
                <c:formatCode>#,##0</c:formatCode>
                <c:ptCount val="11"/>
                <c:pt idx="0">
                  <c:v>0.0</c:v>
                </c:pt>
                <c:pt idx="1">
                  <c:v>970.0</c:v>
                </c:pt>
                <c:pt idx="2">
                  <c:v>1840.0</c:v>
                </c:pt>
                <c:pt idx="3">
                  <c:v>5945.0</c:v>
                </c:pt>
                <c:pt idx="4">
                  <c:v>9203.0</c:v>
                </c:pt>
                <c:pt idx="5">
                  <c:v>17801.0</c:v>
                </c:pt>
                <c:pt idx="6">
                  <c:v>26407.0</c:v>
                </c:pt>
                <c:pt idx="7">
                  <c:v>37357.0</c:v>
                </c:pt>
                <c:pt idx="8">
                  <c:v>46572.0</c:v>
                </c:pt>
                <c:pt idx="9">
                  <c:v>51515.0</c:v>
                </c:pt>
                <c:pt idx="10">
                  <c:v>53917.0</c:v>
                </c:pt>
              </c:numCache>
            </c:numRef>
          </c:val>
          <c:smooth val="1"/>
        </c:ser>
        <c:ser>
          <c:idx val="1"/>
          <c:order val="1"/>
          <c:spPr>
            <a:ln w="50760">
              <a:solidFill>
                <a:srgbClr val="C0504D"/>
              </a:solidFill>
              <a:round/>
            </a:ln>
          </c:spPr>
          <c:marker>
            <c:symbol val="none"/>
          </c:marker>
          <c:cat>
            <c:strRef>
              <c:f>Estado_graficos!$B$10:$B$20</c:f>
              <c:strCache>
                <c:ptCount val="11"/>
                <c:pt idx="0">
                  <c:v>11:00 - 12:00</c:v>
                </c:pt>
                <c:pt idx="1">
                  <c:v>12:00 - 01:00</c:v>
                </c:pt>
                <c:pt idx="2">
                  <c:v>01:00 - 02:00</c:v>
                </c:pt>
                <c:pt idx="3">
                  <c:v>02:00 - 03:00</c:v>
                </c:pt>
                <c:pt idx="4">
                  <c:v>03:00 - 04:00</c:v>
                </c:pt>
                <c:pt idx="5">
                  <c:v>04:00 - 05:00</c:v>
                </c:pt>
                <c:pt idx="6">
                  <c:v>05:00 - 06:00</c:v>
                </c:pt>
                <c:pt idx="7">
                  <c:v>06:00 - 07:00</c:v>
                </c:pt>
                <c:pt idx="8">
                  <c:v>07:00 - 08:00</c:v>
                </c:pt>
                <c:pt idx="9">
                  <c:v>08:00 - 09:00</c:v>
                </c:pt>
                <c:pt idx="10">
                  <c:v>09:00 - 10:00</c:v>
                </c:pt>
              </c:strCache>
            </c:strRef>
          </c:cat>
          <c:val>
            <c:numRef>
              <c:f>Estado_graficos!$F$10:$F$20</c:f>
              <c:numCache>
                <c:formatCode>#,##0</c:formatCode>
                <c:ptCount val="11"/>
                <c:pt idx="0">
                  <c:v>0.0</c:v>
                </c:pt>
                <c:pt idx="1">
                  <c:v>940.0</c:v>
                </c:pt>
                <c:pt idx="2">
                  <c:v>1762.0</c:v>
                </c:pt>
                <c:pt idx="3">
                  <c:v>5771.0</c:v>
                </c:pt>
                <c:pt idx="4">
                  <c:v>8895.0</c:v>
                </c:pt>
                <c:pt idx="5">
                  <c:v>17045.0</c:v>
                </c:pt>
                <c:pt idx="6">
                  <c:v>25103.0</c:v>
                </c:pt>
                <c:pt idx="7">
                  <c:v>34681.0</c:v>
                </c:pt>
                <c:pt idx="8">
                  <c:v>41405.0</c:v>
                </c:pt>
                <c:pt idx="9">
                  <c:v>44082.0</c:v>
                </c:pt>
                <c:pt idx="10">
                  <c:v>43856.0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826872"/>
        <c:axId val="-2125165416"/>
      </c:lineChart>
      <c:catAx>
        <c:axId val="20888268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25165416"/>
        <c:crossesAt val="0.0"/>
        <c:auto val="1"/>
        <c:lblAlgn val="ctr"/>
        <c:lblOffset val="100"/>
        <c:noMultiLvlLbl val="1"/>
      </c:catAx>
      <c:valAx>
        <c:axId val="-2125165416"/>
        <c:scaling>
          <c:orientation val="minMax"/>
        </c:scaling>
        <c:delete val="1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1"/>
        <c:majorTickMark val="out"/>
        <c:minorTickMark val="none"/>
        <c:tickLblPos val="nextTo"/>
        <c:crossAx val="2088826872"/>
        <c:crossesAt val="0.0"/>
        <c:crossBetween val="between"/>
      </c:valAx>
      <c:spPr>
        <a:solidFill>
          <a:srgbClr val="FFFFFF"/>
        </a:solidFill>
      </c:spPr>
    </c:plotArea>
    <c:legend>
      <c:legendPos val="b"/>
      <c:layout/>
      <c:overlay val="1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s-CO" b="1">
                <a:solidFill>
                  <a:srgbClr val="000000"/>
                </a:solidFill>
                <a:latin typeface="Calibri"/>
              </a:rPr>
              <a:t>30 de junio</a:t>
            </a:r>
          </a:p>
        </c:rich>
      </c:tx>
      <c:overlay val="1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50760">
              <a:solidFill>
                <a:srgbClr val="1F497D"/>
              </a:solidFill>
              <a:round/>
            </a:ln>
          </c:spPr>
          <c:marker>
            <c:symbol val="none"/>
          </c:marker>
          <c:cat>
            <c:strRef>
              <c:f>Estado_graficos!$B$10:$B$20</c:f>
              <c:strCache>
                <c:ptCount val="11"/>
                <c:pt idx="0">
                  <c:v>11:00 - 12:00</c:v>
                </c:pt>
                <c:pt idx="1">
                  <c:v>12:00 - 01:00</c:v>
                </c:pt>
                <c:pt idx="2">
                  <c:v>01:00 - 02:00</c:v>
                </c:pt>
                <c:pt idx="3">
                  <c:v>02:00 - 03:00</c:v>
                </c:pt>
                <c:pt idx="4">
                  <c:v>03:00 - 04:00</c:v>
                </c:pt>
                <c:pt idx="5">
                  <c:v>04:00 - 05:00</c:v>
                </c:pt>
                <c:pt idx="6">
                  <c:v>05:00 - 06:00</c:v>
                </c:pt>
                <c:pt idx="7">
                  <c:v>06:00 - 07:00</c:v>
                </c:pt>
                <c:pt idx="8">
                  <c:v>07:00 - 08:00</c:v>
                </c:pt>
                <c:pt idx="9">
                  <c:v>08:00 - 09:00</c:v>
                </c:pt>
                <c:pt idx="10">
                  <c:v>09:00 - 10:00</c:v>
                </c:pt>
              </c:strCache>
            </c:strRef>
          </c:cat>
          <c:val>
            <c:numRef>
              <c:f>Estado_graficos!$I$10:$I$20</c:f>
              <c:numCache>
                <c:formatCode>#,##0</c:formatCode>
                <c:ptCount val="11"/>
                <c:pt idx="0">
                  <c:v>6.0</c:v>
                </c:pt>
                <c:pt idx="1">
                  <c:v>209.0</c:v>
                </c:pt>
                <c:pt idx="2">
                  <c:v>1158.0</c:v>
                </c:pt>
                <c:pt idx="3">
                  <c:v>3424.0</c:v>
                </c:pt>
                <c:pt idx="4">
                  <c:v>7329.0</c:v>
                </c:pt>
                <c:pt idx="5">
                  <c:v>12705.0</c:v>
                </c:pt>
                <c:pt idx="6">
                  <c:v>19156.0</c:v>
                </c:pt>
                <c:pt idx="7">
                  <c:v>23632.0</c:v>
                </c:pt>
                <c:pt idx="8">
                  <c:v>26200.0</c:v>
                </c:pt>
                <c:pt idx="9">
                  <c:v>28033.0</c:v>
                </c:pt>
                <c:pt idx="10">
                  <c:v>29909.0</c:v>
                </c:pt>
              </c:numCache>
            </c:numRef>
          </c:val>
          <c:smooth val="1"/>
        </c:ser>
        <c:ser>
          <c:idx val="1"/>
          <c:order val="1"/>
          <c:spPr>
            <a:ln w="50760">
              <a:solidFill>
                <a:srgbClr val="C0504D"/>
              </a:solidFill>
              <a:round/>
            </a:ln>
          </c:spPr>
          <c:marker>
            <c:symbol val="none"/>
          </c:marker>
          <c:cat>
            <c:strRef>
              <c:f>Estado_graficos!$B$10:$B$20</c:f>
              <c:strCache>
                <c:ptCount val="11"/>
                <c:pt idx="0">
                  <c:v>11:00 - 12:00</c:v>
                </c:pt>
                <c:pt idx="1">
                  <c:v>12:00 - 01:00</c:v>
                </c:pt>
                <c:pt idx="2">
                  <c:v>01:00 - 02:00</c:v>
                </c:pt>
                <c:pt idx="3">
                  <c:v>02:00 - 03:00</c:v>
                </c:pt>
                <c:pt idx="4">
                  <c:v>03:00 - 04:00</c:v>
                </c:pt>
                <c:pt idx="5">
                  <c:v>04:00 - 05:00</c:v>
                </c:pt>
                <c:pt idx="6">
                  <c:v>05:00 - 06:00</c:v>
                </c:pt>
                <c:pt idx="7">
                  <c:v>06:00 - 07:00</c:v>
                </c:pt>
                <c:pt idx="8">
                  <c:v>07:00 - 08:00</c:v>
                </c:pt>
                <c:pt idx="9">
                  <c:v>08:00 - 09:00</c:v>
                </c:pt>
                <c:pt idx="10">
                  <c:v>09:00 - 10:00</c:v>
                </c:pt>
              </c:strCache>
            </c:strRef>
          </c:cat>
          <c:val>
            <c:numRef>
              <c:f>Estado_graficos!$J$10:$J$20</c:f>
              <c:numCache>
                <c:formatCode>#,##0</c:formatCode>
                <c:ptCount val="11"/>
                <c:pt idx="0">
                  <c:v>6.0</c:v>
                </c:pt>
                <c:pt idx="1">
                  <c:v>200.0</c:v>
                </c:pt>
                <c:pt idx="2">
                  <c:v>1106.0</c:v>
                </c:pt>
                <c:pt idx="3">
                  <c:v>3286.0</c:v>
                </c:pt>
                <c:pt idx="4">
                  <c:v>7059.0</c:v>
                </c:pt>
                <c:pt idx="5">
                  <c:v>12057.0</c:v>
                </c:pt>
                <c:pt idx="6">
                  <c:v>17603.0</c:v>
                </c:pt>
                <c:pt idx="7">
                  <c:v>18257.0</c:v>
                </c:pt>
                <c:pt idx="8">
                  <c:v>17957.0</c:v>
                </c:pt>
                <c:pt idx="9">
                  <c:v>17103.0</c:v>
                </c:pt>
                <c:pt idx="10">
                  <c:v>16135.0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076760"/>
        <c:axId val="-2124529480"/>
      </c:lineChart>
      <c:catAx>
        <c:axId val="208907676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24529480"/>
        <c:crossesAt val="0.0"/>
        <c:auto val="1"/>
        <c:lblAlgn val="ctr"/>
        <c:lblOffset val="100"/>
        <c:noMultiLvlLbl val="1"/>
      </c:catAx>
      <c:valAx>
        <c:axId val="-2124529480"/>
        <c:scaling>
          <c:orientation val="minMax"/>
        </c:scaling>
        <c:delete val="1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1"/>
        <c:majorTickMark val="out"/>
        <c:minorTickMark val="none"/>
        <c:tickLblPos val="nextTo"/>
        <c:crossAx val="2089076760"/>
        <c:crossesAt val="0.0"/>
        <c:crossBetween val="between"/>
      </c:valAx>
      <c:spPr>
        <a:solidFill>
          <a:srgbClr val="FFFFFF"/>
        </a:solidFill>
      </c:spPr>
    </c:plotArea>
    <c:legend>
      <c:legendPos val="b"/>
      <c:overlay val="1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s-CO" b="1">
                <a:solidFill>
                  <a:srgbClr val="000000"/>
                </a:solidFill>
                <a:latin typeface="Calibri"/>
              </a:rPr>
              <a:t>01 de julio</a:t>
            </a:r>
          </a:p>
        </c:rich>
      </c:tx>
      <c:overlay val="1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50760">
              <a:solidFill>
                <a:srgbClr val="1F497D"/>
              </a:solidFill>
              <a:round/>
            </a:ln>
          </c:spPr>
          <c:marker>
            <c:symbol val="none"/>
          </c:marker>
          <c:cat>
            <c:strRef>
              <c:f>Estado_graficos!$B$10:$B$20</c:f>
              <c:strCache>
                <c:ptCount val="11"/>
                <c:pt idx="0">
                  <c:v>11:00 - 12:00</c:v>
                </c:pt>
                <c:pt idx="1">
                  <c:v>12:00 - 01:00</c:v>
                </c:pt>
                <c:pt idx="2">
                  <c:v>01:00 - 02:00</c:v>
                </c:pt>
                <c:pt idx="3">
                  <c:v>02:00 - 03:00</c:v>
                </c:pt>
                <c:pt idx="4">
                  <c:v>03:00 - 04:00</c:v>
                </c:pt>
                <c:pt idx="5">
                  <c:v>04:00 - 05:00</c:v>
                </c:pt>
                <c:pt idx="6">
                  <c:v>05:00 - 06:00</c:v>
                </c:pt>
                <c:pt idx="7">
                  <c:v>06:00 - 07:00</c:v>
                </c:pt>
                <c:pt idx="8">
                  <c:v>07:00 - 08:00</c:v>
                </c:pt>
                <c:pt idx="9">
                  <c:v>08:00 - 09:00</c:v>
                </c:pt>
                <c:pt idx="10">
                  <c:v>09:00 - 10:00</c:v>
                </c:pt>
              </c:strCache>
            </c:strRef>
          </c:cat>
          <c:val>
            <c:numRef>
              <c:f>Estado_graficos!$M$10:$M$20</c:f>
              <c:numCache>
                <c:formatCode>#,##0</c:formatCode>
                <c:ptCount val="11"/>
                <c:pt idx="0">
                  <c:v>0.0</c:v>
                </c:pt>
                <c:pt idx="1">
                  <c:v>193.0</c:v>
                </c:pt>
                <c:pt idx="2">
                  <c:v>631.0</c:v>
                </c:pt>
                <c:pt idx="3">
                  <c:v>2040.0</c:v>
                </c:pt>
                <c:pt idx="4">
                  <c:v>4167.0</c:v>
                </c:pt>
                <c:pt idx="5">
                  <c:v>7378.0</c:v>
                </c:pt>
                <c:pt idx="6">
                  <c:v>12779.0</c:v>
                </c:pt>
                <c:pt idx="7">
                  <c:v>15831.0</c:v>
                </c:pt>
                <c:pt idx="8">
                  <c:v>17971.0</c:v>
                </c:pt>
                <c:pt idx="9">
                  <c:v>19355.0</c:v>
                </c:pt>
                <c:pt idx="10">
                  <c:v>20475.0</c:v>
                </c:pt>
              </c:numCache>
            </c:numRef>
          </c:val>
          <c:smooth val="1"/>
        </c:ser>
        <c:ser>
          <c:idx val="1"/>
          <c:order val="1"/>
          <c:spPr>
            <a:ln w="50760">
              <a:solidFill>
                <a:srgbClr val="C0504D"/>
              </a:solidFill>
              <a:round/>
            </a:ln>
          </c:spPr>
          <c:marker>
            <c:symbol val="none"/>
          </c:marker>
          <c:cat>
            <c:strRef>
              <c:f>Estado_graficos!$B$10:$B$20</c:f>
              <c:strCache>
                <c:ptCount val="11"/>
                <c:pt idx="0">
                  <c:v>11:00 - 12:00</c:v>
                </c:pt>
                <c:pt idx="1">
                  <c:v>12:00 - 01:00</c:v>
                </c:pt>
                <c:pt idx="2">
                  <c:v>01:00 - 02:00</c:v>
                </c:pt>
                <c:pt idx="3">
                  <c:v>02:00 - 03:00</c:v>
                </c:pt>
                <c:pt idx="4">
                  <c:v>03:00 - 04:00</c:v>
                </c:pt>
                <c:pt idx="5">
                  <c:v>04:00 - 05:00</c:v>
                </c:pt>
                <c:pt idx="6">
                  <c:v>05:00 - 06:00</c:v>
                </c:pt>
                <c:pt idx="7">
                  <c:v>06:00 - 07:00</c:v>
                </c:pt>
                <c:pt idx="8">
                  <c:v>07:00 - 08:00</c:v>
                </c:pt>
                <c:pt idx="9">
                  <c:v>08:00 - 09:00</c:v>
                </c:pt>
                <c:pt idx="10">
                  <c:v>09:00 - 10:00</c:v>
                </c:pt>
              </c:strCache>
            </c:strRef>
          </c:cat>
          <c:val>
            <c:numRef>
              <c:f>Estado_graficos!$N$10:$N$20</c:f>
              <c:numCache>
                <c:formatCode>#,##0</c:formatCode>
                <c:ptCount val="11"/>
                <c:pt idx="0">
                  <c:v>0.0</c:v>
                </c:pt>
                <c:pt idx="1">
                  <c:v>148.0</c:v>
                </c:pt>
                <c:pt idx="2">
                  <c:v>540.0</c:v>
                </c:pt>
                <c:pt idx="3">
                  <c:v>1864.0</c:v>
                </c:pt>
                <c:pt idx="4">
                  <c:v>3752.0</c:v>
                </c:pt>
                <c:pt idx="5">
                  <c:v>6621.0</c:v>
                </c:pt>
                <c:pt idx="6">
                  <c:v>11510.0</c:v>
                </c:pt>
                <c:pt idx="7">
                  <c:v>12439.0</c:v>
                </c:pt>
                <c:pt idx="8">
                  <c:v>12175.0</c:v>
                </c:pt>
                <c:pt idx="9">
                  <c:v>12016.0</c:v>
                </c:pt>
                <c:pt idx="10">
                  <c:v>12022.0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401912"/>
        <c:axId val="-2090787912"/>
      </c:lineChart>
      <c:catAx>
        <c:axId val="-2125401912"/>
        <c:scaling>
          <c:orientation val="minMax"/>
        </c:scaling>
        <c:delete val="1"/>
        <c:axPos val="b"/>
        <c:majorTickMark val="out"/>
        <c:minorTickMark val="none"/>
        <c:tickLblPos val="nextTo"/>
        <c:crossAx val="-2090787912"/>
        <c:crossesAt val="0.0"/>
        <c:auto val="1"/>
        <c:lblAlgn val="ctr"/>
        <c:lblOffset val="100"/>
        <c:noMultiLvlLbl val="1"/>
      </c:catAx>
      <c:valAx>
        <c:axId val="-2090787912"/>
        <c:scaling>
          <c:orientation val="minMax"/>
        </c:scaling>
        <c:delete val="1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#,##0" sourceLinked="1"/>
        <c:majorTickMark val="out"/>
        <c:minorTickMark val="none"/>
        <c:tickLblPos val="nextTo"/>
        <c:crossAx val="-2125401912"/>
        <c:crossesAt val="0.0"/>
        <c:crossBetween val="between"/>
      </c:valAx>
      <c:spPr>
        <a:solidFill>
          <a:srgbClr val="FFFFFF"/>
        </a:solidFill>
      </c:spPr>
    </c:plotArea>
    <c:legend>
      <c:legendPos val="b"/>
      <c:overlay val="1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11</xdr:col>
      <xdr:colOff>38100</xdr:colOff>
      <xdr:row>6</xdr:row>
      <xdr:rowOff>66675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4953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93600</xdr:colOff>
      <xdr:row>19</xdr:row>
      <xdr:rowOff>57600</xdr:rowOff>
    </xdr:from>
    <xdr:to>
      <xdr:col>3</xdr:col>
      <xdr:colOff>102600</xdr:colOff>
      <xdr:row>20</xdr:row>
      <xdr:rowOff>133560</xdr:rowOff>
    </xdr:to>
    <xdr:sp macro="" textlink="">
      <xdr:nvSpPr>
        <xdr:cNvPr id="6" name="CustomShape 1"/>
        <xdr:cNvSpPr/>
      </xdr:nvSpPr>
      <xdr:spPr>
        <a:xfrm>
          <a:off x="334800" y="3467520"/>
          <a:ext cx="1631520" cy="266400"/>
        </a:xfrm>
        <a:prstGeom prst="roundRect">
          <a:avLst>
            <a:gd name="adj" fmla="val 16667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s-CO" sz="800" b="1">
              <a:solidFill>
                <a:srgbClr val="FFFFFF"/>
              </a:solidFill>
              <a:latin typeface="Calibri"/>
            </a:rPr>
            <a:t>Ir a consolidado general</a:t>
          </a:r>
          <a:endParaRPr/>
        </a:p>
      </xdr:txBody>
    </xdr:sp>
    <xdr:clientData/>
  </xdr:twoCellAnchor>
  <xdr:twoCellAnchor editAs="absolute">
    <xdr:from>
      <xdr:col>1</xdr:col>
      <xdr:colOff>36360</xdr:colOff>
      <xdr:row>36</xdr:row>
      <xdr:rowOff>57600</xdr:rowOff>
    </xdr:from>
    <xdr:to>
      <xdr:col>3</xdr:col>
      <xdr:colOff>45360</xdr:colOff>
      <xdr:row>37</xdr:row>
      <xdr:rowOff>133560</xdr:rowOff>
    </xdr:to>
    <xdr:sp macro="" textlink="">
      <xdr:nvSpPr>
        <xdr:cNvPr id="7" name="CustomShape 1"/>
        <xdr:cNvSpPr/>
      </xdr:nvSpPr>
      <xdr:spPr>
        <a:xfrm>
          <a:off x="277560" y="6382080"/>
          <a:ext cx="1631520" cy="266400"/>
        </a:xfrm>
        <a:prstGeom prst="roundRect">
          <a:avLst>
            <a:gd name="adj" fmla="val 16667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s-CO" sz="800" b="1">
              <a:solidFill>
                <a:srgbClr val="FFFFFF"/>
              </a:solidFill>
              <a:latin typeface="Calibri"/>
            </a:rPr>
            <a:t>Ir a consolidado general</a:t>
          </a:r>
          <a:endParaRPr/>
        </a:p>
      </xdr:txBody>
    </xdr:sp>
    <xdr:clientData/>
  </xdr:twoCellAnchor>
  <xdr:twoCellAnchor editAs="absolute">
    <xdr:from>
      <xdr:col>1</xdr:col>
      <xdr:colOff>27000</xdr:colOff>
      <xdr:row>53</xdr:row>
      <xdr:rowOff>57600</xdr:rowOff>
    </xdr:from>
    <xdr:to>
      <xdr:col>3</xdr:col>
      <xdr:colOff>36000</xdr:colOff>
      <xdr:row>54</xdr:row>
      <xdr:rowOff>133560</xdr:rowOff>
    </xdr:to>
    <xdr:sp macro="" textlink="">
      <xdr:nvSpPr>
        <xdr:cNvPr id="8" name="CustomShape 1"/>
        <xdr:cNvSpPr/>
      </xdr:nvSpPr>
      <xdr:spPr>
        <a:xfrm>
          <a:off x="268200" y="9268200"/>
          <a:ext cx="1631520" cy="266400"/>
        </a:xfrm>
        <a:prstGeom prst="roundRect">
          <a:avLst>
            <a:gd name="adj" fmla="val 16667"/>
          </a:avLst>
        </a:prstGeom>
        <a:solidFill>
          <a:srgbClr val="4F81BD"/>
        </a:solidFill>
        <a:ln w="25560">
          <a:solidFill>
            <a:srgbClr val="3A5F8B"/>
          </a:solidFill>
          <a:round/>
        </a:ln>
      </xdr:spPr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s-CO" sz="800" b="1">
              <a:solidFill>
                <a:srgbClr val="FFFFFF"/>
              </a:solidFill>
              <a:latin typeface="Calibri"/>
            </a:rPr>
            <a:t>Ir a consolidado general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217440</xdr:colOff>
      <xdr:row>21</xdr:row>
      <xdr:rowOff>157680</xdr:rowOff>
    </xdr:from>
    <xdr:to>
      <xdr:col>11</xdr:col>
      <xdr:colOff>255240</xdr:colOff>
      <xdr:row>36</xdr:row>
      <xdr:rowOff>52560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217440</xdr:colOff>
      <xdr:row>37</xdr:row>
      <xdr:rowOff>157680</xdr:rowOff>
    </xdr:from>
    <xdr:to>
      <xdr:col>11</xdr:col>
      <xdr:colOff>255240</xdr:colOff>
      <xdr:row>52</xdr:row>
      <xdr:rowOff>52560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217440</xdr:colOff>
      <xdr:row>53</xdr:row>
      <xdr:rowOff>157680</xdr:rowOff>
    </xdr:from>
    <xdr:to>
      <xdr:col>11</xdr:col>
      <xdr:colOff>255240</xdr:colOff>
      <xdr:row>68</xdr:row>
      <xdr:rowOff>52560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74520</xdr:colOff>
      <xdr:row>27</xdr:row>
      <xdr:rowOff>172080</xdr:rowOff>
    </xdr:from>
    <xdr:to>
      <xdr:col>2</xdr:col>
      <xdr:colOff>245520</xdr:colOff>
      <xdr:row>29</xdr:row>
      <xdr:rowOff>66960</xdr:rowOff>
    </xdr:to>
    <xdr:sp macro="" textlink="">
      <xdr:nvSpPr>
        <xdr:cNvPr id="5" name="CustomShape 1"/>
        <xdr:cNvSpPr/>
      </xdr:nvSpPr>
      <xdr:spPr>
        <a:xfrm>
          <a:off x="315720" y="5448600"/>
          <a:ext cx="1631520" cy="276120"/>
        </a:xfrm>
        <a:prstGeom prst="rect">
          <a:avLst/>
        </a:prstGeom>
        <a:solidFill>
          <a:srgbClr val="C0504D"/>
        </a:solidFill>
        <a:ln w="9360">
          <a:solidFill>
            <a:srgbClr val="BCBCBC"/>
          </a:solidFill>
          <a:round/>
        </a:ln>
      </xdr:spPr>
      <xdr:txBody>
        <a:bodyPr lIns="90000" tIns="45000" rIns="90000" bIns="45000"/>
        <a:lstStyle/>
        <a:p>
          <a:r>
            <a:rPr lang="es-CO" sz="800" b="1">
              <a:solidFill>
                <a:srgbClr val="FFFFFF"/>
              </a:solidFill>
              <a:latin typeface="Calibri"/>
            </a:rPr>
            <a:t>Volver a ingreso de datos</a:t>
          </a:r>
          <a:endParaRPr/>
        </a:p>
      </xdr:txBody>
    </xdr:sp>
    <xdr:clientData/>
  </xdr:twoCellAnchor>
  <xdr:twoCellAnchor editAs="absolute">
    <xdr:from>
      <xdr:col>1</xdr:col>
      <xdr:colOff>27000</xdr:colOff>
      <xdr:row>43</xdr:row>
      <xdr:rowOff>181800</xdr:rowOff>
    </xdr:from>
    <xdr:to>
      <xdr:col>2</xdr:col>
      <xdr:colOff>198000</xdr:colOff>
      <xdr:row>45</xdr:row>
      <xdr:rowOff>76320</xdr:rowOff>
    </xdr:to>
    <xdr:sp macro="" textlink="">
      <xdr:nvSpPr>
        <xdr:cNvPr id="6" name="CustomShape 1"/>
        <xdr:cNvSpPr/>
      </xdr:nvSpPr>
      <xdr:spPr>
        <a:xfrm>
          <a:off x="268200" y="8534880"/>
          <a:ext cx="1631520" cy="275760"/>
        </a:xfrm>
        <a:prstGeom prst="rect">
          <a:avLst/>
        </a:prstGeom>
        <a:solidFill>
          <a:srgbClr val="C0504D"/>
        </a:solidFill>
        <a:ln w="9360">
          <a:solidFill>
            <a:srgbClr val="BCBCBC"/>
          </a:solidFill>
          <a:round/>
        </a:ln>
      </xdr:spPr>
      <xdr:txBody>
        <a:bodyPr lIns="90000" tIns="45000" rIns="90000" bIns="45000"/>
        <a:lstStyle/>
        <a:p>
          <a:r>
            <a:rPr lang="es-CO" sz="800" b="1">
              <a:solidFill>
                <a:srgbClr val="FFFFFF"/>
              </a:solidFill>
              <a:latin typeface="Calibri"/>
            </a:rPr>
            <a:t>Volver a ingreso de datos</a:t>
          </a:r>
          <a:endParaRPr/>
        </a:p>
      </xdr:txBody>
    </xdr:sp>
    <xdr:clientData/>
  </xdr:twoCellAnchor>
  <xdr:twoCellAnchor editAs="absolute">
    <xdr:from>
      <xdr:col>1</xdr:col>
      <xdr:colOff>27000</xdr:colOff>
      <xdr:row>59</xdr:row>
      <xdr:rowOff>181800</xdr:rowOff>
    </xdr:from>
    <xdr:to>
      <xdr:col>2</xdr:col>
      <xdr:colOff>198000</xdr:colOff>
      <xdr:row>61</xdr:row>
      <xdr:rowOff>76320</xdr:rowOff>
    </xdr:to>
    <xdr:sp macro="" textlink="">
      <xdr:nvSpPr>
        <xdr:cNvPr id="7" name="CustomShape 1"/>
        <xdr:cNvSpPr/>
      </xdr:nvSpPr>
      <xdr:spPr>
        <a:xfrm>
          <a:off x="268200" y="11611440"/>
          <a:ext cx="1631520" cy="275760"/>
        </a:xfrm>
        <a:prstGeom prst="rect">
          <a:avLst/>
        </a:prstGeom>
        <a:solidFill>
          <a:srgbClr val="C0504D"/>
        </a:solidFill>
        <a:ln w="9360">
          <a:solidFill>
            <a:srgbClr val="BCBCBC"/>
          </a:solidFill>
          <a:round/>
        </a:ln>
      </xdr:spPr>
      <xdr:txBody>
        <a:bodyPr lIns="90000" tIns="45000" rIns="90000" bIns="45000"/>
        <a:lstStyle/>
        <a:p>
          <a:r>
            <a:rPr lang="es-CO" sz="800" b="1">
              <a:solidFill>
                <a:srgbClr val="FFFFFF"/>
              </a:solidFill>
              <a:latin typeface="Calibri"/>
            </a:rPr>
            <a:t>Volver a ingreso de datos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zoomScale="150" zoomScaleNormal="150" zoomScalePageLayoutView="150" workbookViewId="0">
      <selection activeCell="AV15" sqref="AV15"/>
    </sheetView>
  </sheetViews>
  <sheetFormatPr baseColWidth="10" defaultColWidth="1" defaultRowHeight="5.75" customHeight="1" x14ac:dyDescent="0"/>
  <cols>
    <col min="1" max="1" width="1" style="86"/>
    <col min="2" max="31" width="0.83203125" style="86" customWidth="1"/>
    <col min="32" max="91" width="1.33203125" style="86" customWidth="1"/>
    <col min="92" max="92" width="1.33203125" customWidth="1"/>
    <col min="93" max="257" width="1" style="86"/>
    <col min="258" max="287" width="0.83203125" style="86" customWidth="1"/>
    <col min="288" max="348" width="1.33203125" style="86" customWidth="1"/>
    <col min="349" max="513" width="1" style="86"/>
    <col min="514" max="543" width="0.83203125" style="86" customWidth="1"/>
    <col min="544" max="604" width="1.33203125" style="86" customWidth="1"/>
    <col min="605" max="769" width="1" style="86"/>
    <col min="770" max="799" width="0.83203125" style="86" customWidth="1"/>
    <col min="800" max="860" width="1.33203125" style="86" customWidth="1"/>
    <col min="861" max="1025" width="1" style="86"/>
    <col min="1026" max="1055" width="0.83203125" style="86" customWidth="1"/>
    <col min="1056" max="1116" width="1.33203125" style="86" customWidth="1"/>
    <col min="1117" max="1281" width="1" style="86"/>
    <col min="1282" max="1311" width="0.83203125" style="86" customWidth="1"/>
    <col min="1312" max="1372" width="1.33203125" style="86" customWidth="1"/>
    <col min="1373" max="1537" width="1" style="86"/>
    <col min="1538" max="1567" width="0.83203125" style="86" customWidth="1"/>
    <col min="1568" max="1628" width="1.33203125" style="86" customWidth="1"/>
    <col min="1629" max="1793" width="1" style="86"/>
    <col min="1794" max="1823" width="0.83203125" style="86" customWidth="1"/>
    <col min="1824" max="1884" width="1.33203125" style="86" customWidth="1"/>
    <col min="1885" max="2049" width="1" style="86"/>
    <col min="2050" max="2079" width="0.83203125" style="86" customWidth="1"/>
    <col min="2080" max="2140" width="1.33203125" style="86" customWidth="1"/>
    <col min="2141" max="2305" width="1" style="86"/>
    <col min="2306" max="2335" width="0.83203125" style="86" customWidth="1"/>
    <col min="2336" max="2396" width="1.33203125" style="86" customWidth="1"/>
    <col min="2397" max="2561" width="1" style="86"/>
    <col min="2562" max="2591" width="0.83203125" style="86" customWidth="1"/>
    <col min="2592" max="2652" width="1.33203125" style="86" customWidth="1"/>
    <col min="2653" max="2817" width="1" style="86"/>
    <col min="2818" max="2847" width="0.83203125" style="86" customWidth="1"/>
    <col min="2848" max="2908" width="1.33203125" style="86" customWidth="1"/>
    <col min="2909" max="3073" width="1" style="86"/>
    <col min="3074" max="3103" width="0.83203125" style="86" customWidth="1"/>
    <col min="3104" max="3164" width="1.33203125" style="86" customWidth="1"/>
    <col min="3165" max="3329" width="1" style="86"/>
    <col min="3330" max="3359" width="0.83203125" style="86" customWidth="1"/>
    <col min="3360" max="3420" width="1.33203125" style="86" customWidth="1"/>
    <col min="3421" max="3585" width="1" style="86"/>
    <col min="3586" max="3615" width="0.83203125" style="86" customWidth="1"/>
    <col min="3616" max="3676" width="1.33203125" style="86" customWidth="1"/>
    <col min="3677" max="3841" width="1" style="86"/>
    <col min="3842" max="3871" width="0.83203125" style="86" customWidth="1"/>
    <col min="3872" max="3932" width="1.33203125" style="86" customWidth="1"/>
    <col min="3933" max="4097" width="1" style="86"/>
    <col min="4098" max="4127" width="0.83203125" style="86" customWidth="1"/>
    <col min="4128" max="4188" width="1.33203125" style="86" customWidth="1"/>
    <col min="4189" max="4353" width="1" style="86"/>
    <col min="4354" max="4383" width="0.83203125" style="86" customWidth="1"/>
    <col min="4384" max="4444" width="1.33203125" style="86" customWidth="1"/>
    <col min="4445" max="4609" width="1" style="86"/>
    <col min="4610" max="4639" width="0.83203125" style="86" customWidth="1"/>
    <col min="4640" max="4700" width="1.33203125" style="86" customWidth="1"/>
    <col min="4701" max="4865" width="1" style="86"/>
    <col min="4866" max="4895" width="0.83203125" style="86" customWidth="1"/>
    <col min="4896" max="4956" width="1.33203125" style="86" customWidth="1"/>
    <col min="4957" max="5121" width="1" style="86"/>
    <col min="5122" max="5151" width="0.83203125" style="86" customWidth="1"/>
    <col min="5152" max="5212" width="1.33203125" style="86" customWidth="1"/>
    <col min="5213" max="5377" width="1" style="86"/>
    <col min="5378" max="5407" width="0.83203125" style="86" customWidth="1"/>
    <col min="5408" max="5468" width="1.33203125" style="86" customWidth="1"/>
    <col min="5469" max="5633" width="1" style="86"/>
    <col min="5634" max="5663" width="0.83203125" style="86" customWidth="1"/>
    <col min="5664" max="5724" width="1.33203125" style="86" customWidth="1"/>
    <col min="5725" max="5889" width="1" style="86"/>
    <col min="5890" max="5919" width="0.83203125" style="86" customWidth="1"/>
    <col min="5920" max="5980" width="1.33203125" style="86" customWidth="1"/>
    <col min="5981" max="6145" width="1" style="86"/>
    <col min="6146" max="6175" width="0.83203125" style="86" customWidth="1"/>
    <col min="6176" max="6236" width="1.33203125" style="86" customWidth="1"/>
    <col min="6237" max="6401" width="1" style="86"/>
    <col min="6402" max="6431" width="0.83203125" style="86" customWidth="1"/>
    <col min="6432" max="6492" width="1.33203125" style="86" customWidth="1"/>
    <col min="6493" max="6657" width="1" style="86"/>
    <col min="6658" max="6687" width="0.83203125" style="86" customWidth="1"/>
    <col min="6688" max="6748" width="1.33203125" style="86" customWidth="1"/>
    <col min="6749" max="6913" width="1" style="86"/>
    <col min="6914" max="6943" width="0.83203125" style="86" customWidth="1"/>
    <col min="6944" max="7004" width="1.33203125" style="86" customWidth="1"/>
    <col min="7005" max="7169" width="1" style="86"/>
    <col min="7170" max="7199" width="0.83203125" style="86" customWidth="1"/>
    <col min="7200" max="7260" width="1.33203125" style="86" customWidth="1"/>
    <col min="7261" max="7425" width="1" style="86"/>
    <col min="7426" max="7455" width="0.83203125" style="86" customWidth="1"/>
    <col min="7456" max="7516" width="1.33203125" style="86" customWidth="1"/>
    <col min="7517" max="7681" width="1" style="86"/>
    <col min="7682" max="7711" width="0.83203125" style="86" customWidth="1"/>
    <col min="7712" max="7772" width="1.33203125" style="86" customWidth="1"/>
    <col min="7773" max="7937" width="1" style="86"/>
    <col min="7938" max="7967" width="0.83203125" style="86" customWidth="1"/>
    <col min="7968" max="8028" width="1.33203125" style="86" customWidth="1"/>
    <col min="8029" max="8193" width="1" style="86"/>
    <col min="8194" max="8223" width="0.83203125" style="86" customWidth="1"/>
    <col min="8224" max="8284" width="1.33203125" style="86" customWidth="1"/>
    <col min="8285" max="8449" width="1" style="86"/>
    <col min="8450" max="8479" width="0.83203125" style="86" customWidth="1"/>
    <col min="8480" max="8540" width="1.33203125" style="86" customWidth="1"/>
    <col min="8541" max="8705" width="1" style="86"/>
    <col min="8706" max="8735" width="0.83203125" style="86" customWidth="1"/>
    <col min="8736" max="8796" width="1.33203125" style="86" customWidth="1"/>
    <col min="8797" max="8961" width="1" style="86"/>
    <col min="8962" max="8991" width="0.83203125" style="86" customWidth="1"/>
    <col min="8992" max="9052" width="1.33203125" style="86" customWidth="1"/>
    <col min="9053" max="9217" width="1" style="86"/>
    <col min="9218" max="9247" width="0.83203125" style="86" customWidth="1"/>
    <col min="9248" max="9308" width="1.33203125" style="86" customWidth="1"/>
    <col min="9309" max="9473" width="1" style="86"/>
    <col min="9474" max="9503" width="0.83203125" style="86" customWidth="1"/>
    <col min="9504" max="9564" width="1.33203125" style="86" customWidth="1"/>
    <col min="9565" max="9729" width="1" style="86"/>
    <col min="9730" max="9759" width="0.83203125" style="86" customWidth="1"/>
    <col min="9760" max="9820" width="1.33203125" style="86" customWidth="1"/>
    <col min="9821" max="9985" width="1" style="86"/>
    <col min="9986" max="10015" width="0.83203125" style="86" customWidth="1"/>
    <col min="10016" max="10076" width="1.33203125" style="86" customWidth="1"/>
    <col min="10077" max="10241" width="1" style="86"/>
    <col min="10242" max="10271" width="0.83203125" style="86" customWidth="1"/>
    <col min="10272" max="10332" width="1.33203125" style="86" customWidth="1"/>
    <col min="10333" max="10497" width="1" style="86"/>
    <col min="10498" max="10527" width="0.83203125" style="86" customWidth="1"/>
    <col min="10528" max="10588" width="1.33203125" style="86" customWidth="1"/>
    <col min="10589" max="10753" width="1" style="86"/>
    <col min="10754" max="10783" width="0.83203125" style="86" customWidth="1"/>
    <col min="10784" max="10844" width="1.33203125" style="86" customWidth="1"/>
    <col min="10845" max="11009" width="1" style="86"/>
    <col min="11010" max="11039" width="0.83203125" style="86" customWidth="1"/>
    <col min="11040" max="11100" width="1.33203125" style="86" customWidth="1"/>
    <col min="11101" max="11265" width="1" style="86"/>
    <col min="11266" max="11295" width="0.83203125" style="86" customWidth="1"/>
    <col min="11296" max="11356" width="1.33203125" style="86" customWidth="1"/>
    <col min="11357" max="11521" width="1" style="86"/>
    <col min="11522" max="11551" width="0.83203125" style="86" customWidth="1"/>
    <col min="11552" max="11612" width="1.33203125" style="86" customWidth="1"/>
    <col min="11613" max="11777" width="1" style="86"/>
    <col min="11778" max="11807" width="0.83203125" style="86" customWidth="1"/>
    <col min="11808" max="11868" width="1.33203125" style="86" customWidth="1"/>
    <col min="11869" max="12033" width="1" style="86"/>
    <col min="12034" max="12063" width="0.83203125" style="86" customWidth="1"/>
    <col min="12064" max="12124" width="1.33203125" style="86" customWidth="1"/>
    <col min="12125" max="12289" width="1" style="86"/>
    <col min="12290" max="12319" width="0.83203125" style="86" customWidth="1"/>
    <col min="12320" max="12380" width="1.33203125" style="86" customWidth="1"/>
    <col min="12381" max="12545" width="1" style="86"/>
    <col min="12546" max="12575" width="0.83203125" style="86" customWidth="1"/>
    <col min="12576" max="12636" width="1.33203125" style="86" customWidth="1"/>
    <col min="12637" max="12801" width="1" style="86"/>
    <col min="12802" max="12831" width="0.83203125" style="86" customWidth="1"/>
    <col min="12832" max="12892" width="1.33203125" style="86" customWidth="1"/>
    <col min="12893" max="13057" width="1" style="86"/>
    <col min="13058" max="13087" width="0.83203125" style="86" customWidth="1"/>
    <col min="13088" max="13148" width="1.33203125" style="86" customWidth="1"/>
    <col min="13149" max="13313" width="1" style="86"/>
    <col min="13314" max="13343" width="0.83203125" style="86" customWidth="1"/>
    <col min="13344" max="13404" width="1.33203125" style="86" customWidth="1"/>
    <col min="13405" max="13569" width="1" style="86"/>
    <col min="13570" max="13599" width="0.83203125" style="86" customWidth="1"/>
    <col min="13600" max="13660" width="1.33203125" style="86" customWidth="1"/>
    <col min="13661" max="13825" width="1" style="86"/>
    <col min="13826" max="13855" width="0.83203125" style="86" customWidth="1"/>
    <col min="13856" max="13916" width="1.33203125" style="86" customWidth="1"/>
    <col min="13917" max="14081" width="1" style="86"/>
    <col min="14082" max="14111" width="0.83203125" style="86" customWidth="1"/>
    <col min="14112" max="14172" width="1.33203125" style="86" customWidth="1"/>
    <col min="14173" max="14337" width="1" style="86"/>
    <col min="14338" max="14367" width="0.83203125" style="86" customWidth="1"/>
    <col min="14368" max="14428" width="1.33203125" style="86" customWidth="1"/>
    <col min="14429" max="14593" width="1" style="86"/>
    <col min="14594" max="14623" width="0.83203125" style="86" customWidth="1"/>
    <col min="14624" max="14684" width="1.33203125" style="86" customWidth="1"/>
    <col min="14685" max="14849" width="1" style="86"/>
    <col min="14850" max="14879" width="0.83203125" style="86" customWidth="1"/>
    <col min="14880" max="14940" width="1.33203125" style="86" customWidth="1"/>
    <col min="14941" max="15105" width="1" style="86"/>
    <col min="15106" max="15135" width="0.83203125" style="86" customWidth="1"/>
    <col min="15136" max="15196" width="1.33203125" style="86" customWidth="1"/>
    <col min="15197" max="15361" width="1" style="86"/>
    <col min="15362" max="15391" width="0.83203125" style="86" customWidth="1"/>
    <col min="15392" max="15452" width="1.33203125" style="86" customWidth="1"/>
    <col min="15453" max="15617" width="1" style="86"/>
    <col min="15618" max="15647" width="0.83203125" style="86" customWidth="1"/>
    <col min="15648" max="15708" width="1.33203125" style="86" customWidth="1"/>
    <col min="15709" max="15873" width="1" style="86"/>
    <col min="15874" max="15903" width="0.83203125" style="86" customWidth="1"/>
    <col min="15904" max="15964" width="1.33203125" style="86" customWidth="1"/>
    <col min="15965" max="16129" width="1" style="86"/>
    <col min="16130" max="16159" width="0.83203125" style="86" customWidth="1"/>
    <col min="16160" max="16220" width="1.33203125" style="86" customWidth="1"/>
    <col min="16221" max="16384" width="1" style="86"/>
  </cols>
  <sheetData>
    <row r="1" spans="1:256" ht="5.75" customHeight="1" thickBot="1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5"/>
      <c r="HF1" s="87"/>
      <c r="HG1" s="87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pans="1:256" ht="5.75" customHeight="1" thickBot="1">
      <c r="A2" s="89"/>
      <c r="B2" s="90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6" t="s">
        <v>78</v>
      </c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7" t="s">
        <v>43</v>
      </c>
      <c r="CA2" s="167"/>
      <c r="CB2" s="167"/>
      <c r="CC2" s="167"/>
      <c r="CD2" s="167"/>
      <c r="CE2" s="167"/>
      <c r="CF2" s="167"/>
      <c r="CG2" s="168" t="s">
        <v>44</v>
      </c>
      <c r="CH2" s="168"/>
      <c r="CI2" s="168"/>
      <c r="CJ2" s="168"/>
      <c r="CK2" s="168"/>
      <c r="CL2" s="168"/>
      <c r="CM2" s="168"/>
      <c r="CN2" s="91"/>
      <c r="HF2" s="92"/>
      <c r="HG2" s="92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spans="1:256" ht="5.75" customHeight="1" thickBot="1">
      <c r="A3" s="89"/>
      <c r="B3" s="90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7"/>
      <c r="CA3" s="167"/>
      <c r="CB3" s="167"/>
      <c r="CC3" s="167"/>
      <c r="CD3" s="167"/>
      <c r="CE3" s="167"/>
      <c r="CF3" s="167"/>
      <c r="CG3" s="168"/>
      <c r="CH3" s="168"/>
      <c r="CI3" s="168"/>
      <c r="CJ3" s="168"/>
      <c r="CK3" s="168"/>
      <c r="CL3" s="168"/>
      <c r="CM3" s="168"/>
      <c r="CN3" s="91"/>
      <c r="HF3" s="92"/>
      <c r="HG3" s="92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</row>
    <row r="4" spans="1:256" ht="5.75" customHeight="1" thickBot="1">
      <c r="A4" s="89"/>
      <c r="B4" s="90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7" t="s">
        <v>45</v>
      </c>
      <c r="CA4" s="167"/>
      <c r="CB4" s="167"/>
      <c r="CC4" s="167"/>
      <c r="CD4" s="167"/>
      <c r="CE4" s="167"/>
      <c r="CF4" s="167"/>
      <c r="CG4" s="169" t="s">
        <v>46</v>
      </c>
      <c r="CH4" s="169"/>
      <c r="CI4" s="169"/>
      <c r="CJ4" s="169"/>
      <c r="CK4" s="169"/>
      <c r="CL4" s="169"/>
      <c r="CM4" s="169"/>
      <c r="CN4" s="91"/>
      <c r="HF4" s="92"/>
      <c r="HG4" s="92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</row>
    <row r="5" spans="1:256" ht="5.75" customHeight="1" thickBot="1">
      <c r="A5" s="89"/>
      <c r="B5" s="90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7"/>
      <c r="CA5" s="167"/>
      <c r="CB5" s="167"/>
      <c r="CC5" s="167"/>
      <c r="CD5" s="167"/>
      <c r="CE5" s="167"/>
      <c r="CF5" s="167"/>
      <c r="CG5" s="169"/>
      <c r="CH5" s="169"/>
      <c r="CI5" s="169"/>
      <c r="CJ5" s="169"/>
      <c r="CK5" s="169"/>
      <c r="CL5" s="169"/>
      <c r="CM5" s="169"/>
      <c r="CN5" s="91"/>
      <c r="HF5" s="92"/>
      <c r="HG5" s="92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</row>
    <row r="6" spans="1:256" ht="5.75" customHeight="1" thickBot="1">
      <c r="A6" s="89"/>
      <c r="B6" s="90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7"/>
      <c r="CA6" s="167"/>
      <c r="CB6" s="167"/>
      <c r="CC6" s="167"/>
      <c r="CD6" s="167"/>
      <c r="CE6" s="167"/>
      <c r="CF6" s="167"/>
      <c r="CG6" s="169"/>
      <c r="CH6" s="169"/>
      <c r="CI6" s="169"/>
      <c r="CJ6" s="169"/>
      <c r="CK6" s="169"/>
      <c r="CL6" s="169"/>
      <c r="CM6" s="169"/>
      <c r="CN6" s="91"/>
      <c r="HF6" s="92"/>
      <c r="HG6" s="92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</row>
    <row r="7" spans="1:256" ht="5.75" customHeight="1" thickBot="1">
      <c r="A7" s="89"/>
      <c r="B7" s="90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7" t="s">
        <v>47</v>
      </c>
      <c r="CA7" s="167"/>
      <c r="CB7" s="167"/>
      <c r="CC7" s="167"/>
      <c r="CD7" s="167"/>
      <c r="CE7" s="167"/>
      <c r="CF7" s="167"/>
      <c r="CG7" s="170"/>
      <c r="CH7" s="170"/>
      <c r="CI7" s="170"/>
      <c r="CJ7" s="170"/>
      <c r="CK7" s="170"/>
      <c r="CL7" s="170"/>
      <c r="CM7" s="170"/>
      <c r="CN7" s="91"/>
      <c r="HF7" s="92"/>
      <c r="HG7" s="92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</row>
    <row r="8" spans="1:256" ht="5.75" customHeight="1" thickBot="1">
      <c r="A8" s="89"/>
      <c r="B8" s="90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7"/>
      <c r="CA8" s="167"/>
      <c r="CB8" s="167"/>
      <c r="CC8" s="167"/>
      <c r="CD8" s="167"/>
      <c r="CE8" s="167"/>
      <c r="CF8" s="167"/>
      <c r="CG8" s="170"/>
      <c r="CH8" s="170"/>
      <c r="CI8" s="170"/>
      <c r="CJ8" s="170"/>
      <c r="CK8" s="170"/>
      <c r="CL8" s="170"/>
      <c r="CM8" s="170"/>
      <c r="CN8" s="91"/>
      <c r="HF8" s="92"/>
      <c r="HG8" s="92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</row>
    <row r="9" spans="1:256" s="90" customFormat="1" ht="5.75" customHeight="1" thickBot="1">
      <c r="A9" s="94"/>
      <c r="CN9" s="91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</row>
    <row r="10" spans="1:256" ht="8.25" customHeight="1" thickBot="1">
      <c r="A10" s="95"/>
      <c r="B10" s="171" t="s">
        <v>48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2" t="s">
        <v>49</v>
      </c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91"/>
    </row>
    <row r="11" spans="1:256" ht="8.25" customHeight="1" thickBot="1">
      <c r="A11" s="95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91"/>
    </row>
    <row r="12" spans="1:256" s="90" customFormat="1" ht="8.25" customHeight="1" thickBot="1">
      <c r="A12" s="94"/>
      <c r="CN12" s="91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56" ht="8.25" customHeight="1" thickBot="1">
      <c r="A13" s="95"/>
      <c r="B13" s="163" t="s">
        <v>50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4">
        <v>2</v>
      </c>
      <c r="AG13" s="164"/>
      <c r="AH13" s="164">
        <v>6</v>
      </c>
      <c r="AI13" s="164"/>
      <c r="AJ13" s="164">
        <v>0</v>
      </c>
      <c r="AK13" s="164"/>
      <c r="AL13" s="164">
        <v>6</v>
      </c>
      <c r="AM13" s="164"/>
      <c r="AN13" s="164">
        <v>2</v>
      </c>
      <c r="AO13" s="164"/>
      <c r="AP13" s="164">
        <v>0</v>
      </c>
      <c r="AQ13" s="164"/>
      <c r="AR13" s="164">
        <v>1</v>
      </c>
      <c r="AS13" s="164"/>
      <c r="AT13" s="164">
        <v>3</v>
      </c>
      <c r="AU13" s="164"/>
      <c r="AV13" s="153" t="s">
        <v>104</v>
      </c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4" t="s">
        <v>51</v>
      </c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91"/>
    </row>
    <row r="14" spans="1:256" ht="8.25" customHeight="1" thickBot="1">
      <c r="A14" s="95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91"/>
    </row>
    <row r="15" spans="1:256" ht="8.25" customHeight="1" thickBot="1">
      <c r="A15" s="9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 s="91"/>
    </row>
    <row r="16" spans="1:256" ht="7.5" customHeight="1" thickBot="1">
      <c r="A16" s="95"/>
      <c r="B16" s="155" t="s">
        <v>79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6" t="s">
        <v>52</v>
      </c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7" t="s">
        <v>53</v>
      </c>
      <c r="AU16" s="157"/>
      <c r="AV16" s="158" t="s">
        <v>54</v>
      </c>
      <c r="AW16" s="158"/>
      <c r="AX16" s="159"/>
      <c r="AY16" s="156" t="s">
        <v>55</v>
      </c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7" t="s">
        <v>53</v>
      </c>
      <c r="BN16" s="157"/>
      <c r="BO16" s="158" t="s">
        <v>54</v>
      </c>
      <c r="BP16" s="158"/>
      <c r="BQ16" s="160"/>
      <c r="BR16" s="156" t="s">
        <v>83</v>
      </c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61" t="s">
        <v>53</v>
      </c>
      <c r="CK16" s="161"/>
      <c r="CL16" s="162" t="s">
        <v>54</v>
      </c>
      <c r="CM16" s="162"/>
      <c r="CN16" s="91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</row>
    <row r="17" spans="1:156" ht="7.5" customHeight="1" thickBot="1">
      <c r="A17" s="9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7"/>
      <c r="AU17" s="157"/>
      <c r="AV17" s="158"/>
      <c r="AW17" s="158"/>
      <c r="AX17" s="159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7"/>
      <c r="BN17" s="157"/>
      <c r="BO17" s="158"/>
      <c r="BP17" s="158"/>
      <c r="BQ17" s="160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61"/>
      <c r="CK17" s="161"/>
      <c r="CL17" s="162"/>
      <c r="CM17" s="162"/>
      <c r="CN17" s="91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</row>
    <row r="18" spans="1:156" ht="7.5" customHeight="1" thickBot="1">
      <c r="A18" s="9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1" t="s">
        <v>56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2" t="s">
        <v>53</v>
      </c>
      <c r="AU18" s="152"/>
      <c r="AV18" s="150" t="s">
        <v>54</v>
      </c>
      <c r="AW18" s="150"/>
      <c r="AX18" s="159"/>
      <c r="AY18" s="151" t="s">
        <v>57</v>
      </c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2" t="s">
        <v>86</v>
      </c>
      <c r="BN18" s="152"/>
      <c r="BO18" s="150" t="s">
        <v>54</v>
      </c>
      <c r="BP18" s="150"/>
      <c r="BQ18" s="160"/>
      <c r="BR18" s="151" t="s">
        <v>84</v>
      </c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40" t="s">
        <v>86</v>
      </c>
      <c r="CK18" s="140"/>
      <c r="CL18" s="141" t="s">
        <v>54</v>
      </c>
      <c r="CM18" s="141"/>
      <c r="CN18" s="91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</row>
    <row r="19" spans="1:156" ht="7.5" customHeight="1" thickBot="1">
      <c r="A19" s="9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2"/>
      <c r="AU19" s="152"/>
      <c r="AV19" s="150"/>
      <c r="AW19" s="150"/>
      <c r="AX19" s="159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2"/>
      <c r="BN19" s="152"/>
      <c r="BO19" s="150"/>
      <c r="BP19" s="150"/>
      <c r="BQ19" s="160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40"/>
      <c r="CK19" s="140"/>
      <c r="CL19" s="141"/>
      <c r="CM19" s="141"/>
      <c r="CN19" s="91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</row>
    <row r="20" spans="1:156" ht="7.5" customHeight="1" thickBot="1">
      <c r="A20" s="9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1" t="s">
        <v>80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46" t="s">
        <v>86</v>
      </c>
      <c r="AU20" s="147"/>
      <c r="AV20" s="150" t="s">
        <v>54</v>
      </c>
      <c r="AW20" s="150"/>
      <c r="AX20" s="159"/>
      <c r="AY20" s="151" t="s">
        <v>81</v>
      </c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2" t="s">
        <v>53</v>
      </c>
      <c r="BN20" s="152"/>
      <c r="BO20" s="150" t="s">
        <v>54</v>
      </c>
      <c r="BP20" s="150"/>
      <c r="BQ20" s="160"/>
      <c r="BR20" s="151" t="s">
        <v>85</v>
      </c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40" t="s">
        <v>86</v>
      </c>
      <c r="CK20" s="140"/>
      <c r="CL20" s="141" t="s">
        <v>54</v>
      </c>
      <c r="CM20" s="141"/>
      <c r="CN20" s="91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</row>
    <row r="21" spans="1:156" ht="7.5" customHeight="1" thickBot="1">
      <c r="A21" s="9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48"/>
      <c r="AU21" s="149"/>
      <c r="AV21" s="150"/>
      <c r="AW21" s="150"/>
      <c r="AX21" s="159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2"/>
      <c r="BN21" s="152"/>
      <c r="BO21" s="150"/>
      <c r="BP21" s="150"/>
      <c r="BQ21" s="160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40"/>
      <c r="CK21" s="140"/>
      <c r="CL21" s="141"/>
      <c r="CM21" s="141"/>
      <c r="CN21" s="9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</row>
    <row r="22" spans="1:156" ht="7.5" customHeight="1" thickBot="1">
      <c r="A22" s="9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1" t="s">
        <v>58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46" t="s">
        <v>86</v>
      </c>
      <c r="AU22" s="147"/>
      <c r="AV22" s="150" t="s">
        <v>54</v>
      </c>
      <c r="AW22" s="150"/>
      <c r="AX22" s="159"/>
      <c r="AY22" s="151" t="s">
        <v>82</v>
      </c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40" t="s">
        <v>86</v>
      </c>
      <c r="BN22" s="140"/>
      <c r="BO22" s="141" t="s">
        <v>54</v>
      </c>
      <c r="BP22" s="141"/>
      <c r="BQ22" s="160"/>
      <c r="BR22" s="151" t="s">
        <v>59</v>
      </c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40" t="s">
        <v>86</v>
      </c>
      <c r="CK22" s="140"/>
      <c r="CL22" s="141" t="s">
        <v>54</v>
      </c>
      <c r="CM22" s="141"/>
      <c r="CN22" s="91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</row>
    <row r="23" spans="1:156" ht="7.5" customHeight="1" thickBot="1">
      <c r="A23" s="9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48"/>
      <c r="AU23" s="149"/>
      <c r="AV23" s="150"/>
      <c r="AW23" s="150"/>
      <c r="AX23" s="159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40"/>
      <c r="BN23" s="140"/>
      <c r="BO23" s="141"/>
      <c r="BP23" s="141"/>
      <c r="BQ23" s="160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40"/>
      <c r="CK23" s="140"/>
      <c r="CL23" s="141"/>
      <c r="CM23" s="141"/>
      <c r="CN23" s="91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</row>
    <row r="24" spans="1:156" ht="8.25" customHeight="1" thickBot="1">
      <c r="A24" s="9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3"/>
      <c r="AU24" s="143"/>
      <c r="AV24" s="144"/>
      <c r="AW24" s="144"/>
      <c r="AX24" s="159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5"/>
      <c r="BN24" s="145"/>
      <c r="BO24" s="134"/>
      <c r="BP24" s="134"/>
      <c r="BQ24" s="160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5"/>
      <c r="CK24" s="145"/>
      <c r="CL24" s="134"/>
      <c r="CM24" s="134"/>
      <c r="CN24" s="91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</row>
    <row r="25" spans="1:156" ht="8.25" customHeight="1" thickBot="1">
      <c r="A25" s="9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3"/>
      <c r="AU25" s="143"/>
      <c r="AV25" s="144"/>
      <c r="AW25" s="144"/>
      <c r="AX25" s="159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5"/>
      <c r="BN25" s="145"/>
      <c r="BO25" s="134"/>
      <c r="BP25" s="134"/>
      <c r="BQ25" s="160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5"/>
      <c r="CK25" s="145"/>
      <c r="CL25" s="134"/>
      <c r="CM25" s="134"/>
      <c r="CN25" s="91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</row>
    <row r="26" spans="1:156" ht="8.25" customHeight="1" thickBot="1">
      <c r="A26" s="95"/>
      <c r="B26" s="135" t="s">
        <v>60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91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</row>
    <row r="27" spans="1:156" ht="8.25" customHeight="1" thickBot="1">
      <c r="A27" s="9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91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</row>
    <row r="28" spans="1:156" ht="8.25" customHeight="1" thickBot="1">
      <c r="A28" s="9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91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</row>
    <row r="29" spans="1:156" ht="8.25" customHeight="1" thickBot="1">
      <c r="A29" s="9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91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</row>
    <row r="30" spans="1:156" ht="8.25" customHeight="1" thickBot="1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1"/>
    </row>
    <row r="31" spans="1:156" ht="8.25" customHeight="1" thickBot="1">
      <c r="A31" s="95"/>
      <c r="B31" s="138" t="s">
        <v>87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9" t="s">
        <v>61</v>
      </c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91"/>
    </row>
    <row r="32" spans="1:156" ht="8.25" customHeight="1" thickBot="1">
      <c r="A32" s="95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39"/>
      <c r="CG32" s="139"/>
      <c r="CH32" s="139"/>
      <c r="CI32" s="139"/>
      <c r="CJ32" s="139"/>
      <c r="CK32" s="139"/>
      <c r="CL32" s="139"/>
      <c r="CM32" s="139"/>
      <c r="CN32" s="91"/>
    </row>
    <row r="33" spans="1:256" ht="8.25" customHeight="1" thickBot="1">
      <c r="A33" s="95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1" t="s">
        <v>62</v>
      </c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91"/>
    </row>
    <row r="34" spans="1:256" ht="8.25" customHeight="1" thickBot="1">
      <c r="A34" s="95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91"/>
    </row>
    <row r="35" spans="1:256" ht="8.25" customHeight="1" thickBot="1">
      <c r="A35" s="95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91"/>
    </row>
    <row r="36" spans="1:256" ht="8.25" customHeight="1">
      <c r="A36" s="95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91"/>
    </row>
    <row r="37" spans="1:256" ht="8.25" customHeight="1" thickBot="1">
      <c r="A37" s="95"/>
      <c r="B37" s="129" t="s">
        <v>63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30" t="s">
        <v>61</v>
      </c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91"/>
    </row>
    <row r="38" spans="1:256" ht="8.25" customHeight="1" thickBot="1">
      <c r="A38" s="95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91"/>
    </row>
    <row r="39" spans="1:256" ht="8.25" customHeight="1" thickBot="1">
      <c r="A39" s="95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31" t="s">
        <v>88</v>
      </c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91"/>
    </row>
    <row r="40" spans="1:256" ht="8.25" customHeight="1" thickBot="1">
      <c r="A40" s="95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91"/>
    </row>
    <row r="41" spans="1:256" ht="8.25" customHeight="1" thickBot="1">
      <c r="A41" s="95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32" t="s">
        <v>64</v>
      </c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91"/>
    </row>
    <row r="42" spans="1:256" ht="8.25" customHeight="1" thickBot="1">
      <c r="A42" s="95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91"/>
    </row>
    <row r="43" spans="1:256" ht="8.25" customHeight="1" thickBot="1">
      <c r="A43" s="95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1"/>
    </row>
    <row r="44" spans="1:256" ht="9" customHeight="1" thickBot="1">
      <c r="A44" s="95"/>
      <c r="B44" s="116" t="s">
        <v>89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91"/>
    </row>
    <row r="45" spans="1:256" ht="9" customHeight="1" thickBot="1">
      <c r="A45" s="9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91"/>
    </row>
    <row r="46" spans="1:256" ht="9" customHeight="1" thickBot="1">
      <c r="A46" s="94"/>
      <c r="B46" s="117" t="s">
        <v>65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8" t="s">
        <v>90</v>
      </c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 t="s">
        <v>66</v>
      </c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33" t="s">
        <v>67</v>
      </c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91"/>
      <c r="CO46"/>
      <c r="CP46"/>
      <c r="CQ46"/>
      <c r="CR46"/>
      <c r="CS46"/>
      <c r="CT46"/>
      <c r="CU46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  <c r="IV46" s="90"/>
    </row>
    <row r="47" spans="1:256" ht="9" customHeight="1" thickBot="1">
      <c r="A47" s="94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91"/>
      <c r="CO47"/>
      <c r="CP47"/>
      <c r="CQ47"/>
      <c r="CR47"/>
      <c r="CS47"/>
      <c r="CT47"/>
      <c r="CU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7.5" customHeight="1">
      <c r="A48" s="94"/>
      <c r="B48" s="126" t="s">
        <v>68</v>
      </c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7" t="s">
        <v>0</v>
      </c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3" t="s">
        <v>69</v>
      </c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4" t="s">
        <v>70</v>
      </c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91"/>
      <c r="CO48"/>
      <c r="CP48"/>
      <c r="CQ48"/>
      <c r="CR48"/>
      <c r="CS48"/>
      <c r="CT48"/>
      <c r="CU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7.5" customHeight="1">
      <c r="A49" s="94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91"/>
      <c r="CO49"/>
      <c r="CP49"/>
      <c r="CQ49"/>
      <c r="CR49"/>
      <c r="CS49"/>
      <c r="CT49"/>
      <c r="CU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7.5" customHeight="1">
      <c r="A50" s="94"/>
      <c r="B50" s="128" t="s">
        <v>71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7" t="s">
        <v>0</v>
      </c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3" t="s">
        <v>69</v>
      </c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4" t="s">
        <v>70</v>
      </c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91"/>
      <c r="CO50"/>
      <c r="CP50"/>
      <c r="CQ50"/>
      <c r="CR50"/>
      <c r="CS50"/>
      <c r="CT50"/>
      <c r="CU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7.5" customHeight="1">
      <c r="A51" s="94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91"/>
      <c r="CO51"/>
      <c r="CP51"/>
      <c r="CQ51"/>
      <c r="CR51"/>
      <c r="CS51"/>
      <c r="CT51"/>
      <c r="CU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7.5" customHeight="1">
      <c r="A52" s="94"/>
      <c r="B52" s="101" t="s">
        <v>72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21" t="s">
        <v>0</v>
      </c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3" t="s">
        <v>69</v>
      </c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4" t="s">
        <v>70</v>
      </c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91"/>
      <c r="CO52"/>
      <c r="CP52"/>
      <c r="CQ52"/>
      <c r="CR52"/>
      <c r="CS52"/>
      <c r="CT52"/>
      <c r="CU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7.5" customHeight="1">
      <c r="A53" s="94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91"/>
      <c r="CO53"/>
      <c r="CP53"/>
      <c r="CQ53"/>
      <c r="CR53"/>
      <c r="CS53"/>
      <c r="CT53"/>
      <c r="CU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7.5" customHeight="1">
      <c r="A54" s="94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91"/>
      <c r="CO54"/>
      <c r="CP54"/>
      <c r="CQ54"/>
      <c r="CR54"/>
      <c r="CS54"/>
      <c r="CT54"/>
      <c r="CU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7.5" customHeight="1">
      <c r="A55" s="9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91"/>
      <c r="CO55"/>
      <c r="CP55"/>
      <c r="CQ55"/>
      <c r="CR55"/>
      <c r="CS55"/>
      <c r="CT55"/>
      <c r="CU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7.5" customHeight="1">
      <c r="A56" s="94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91"/>
      <c r="CO56"/>
      <c r="CP56"/>
      <c r="CQ56"/>
      <c r="CR56"/>
      <c r="CS56"/>
      <c r="CT56"/>
      <c r="CU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7.5" customHeight="1" thickBot="1">
      <c r="A57" s="94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91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7.5" customHeight="1" thickBot="1">
      <c r="A58" s="94"/>
      <c r="B58" s="105" t="s">
        <v>60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91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7.5" customHeight="1" thickBot="1">
      <c r="A59" s="94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91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7.5" customHeight="1" thickBot="1">
      <c r="A60" s="94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91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7.5" customHeight="1" thickBot="1">
      <c r="A61" s="94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9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6" customHeight="1" thickBot="1">
      <c r="A62" s="94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1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9" customHeight="1" thickBot="1">
      <c r="A63" s="94"/>
      <c r="B63" s="116" t="s">
        <v>91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91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9" customHeight="1" thickBot="1">
      <c r="A64" s="94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91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7.5" customHeight="1" thickBot="1">
      <c r="A65" s="94"/>
      <c r="B65" s="117" t="s">
        <v>65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8" t="s">
        <v>92</v>
      </c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9" t="s">
        <v>86</v>
      </c>
      <c r="AY65" s="119"/>
      <c r="AZ65" s="119"/>
      <c r="BA65" s="119"/>
      <c r="BB65" s="119"/>
      <c r="BC65" s="119"/>
      <c r="BD65" s="119"/>
      <c r="BE65" s="119"/>
      <c r="BF65" s="119"/>
      <c r="BG65" s="119"/>
      <c r="BH65" s="119" t="s">
        <v>54</v>
      </c>
      <c r="BI65" s="119"/>
      <c r="BJ65" s="119"/>
      <c r="BK65" s="119"/>
      <c r="BL65" s="119"/>
      <c r="BM65" s="119"/>
      <c r="BN65" s="119"/>
      <c r="BO65" s="119"/>
      <c r="BP65" s="119"/>
      <c r="BQ65" s="119"/>
      <c r="BR65" s="119" t="s">
        <v>73</v>
      </c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91"/>
      <c r="CO65"/>
      <c r="CP65"/>
      <c r="CQ65"/>
      <c r="CR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7.5" customHeight="1" thickBot="1">
      <c r="A66" s="94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91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7.5" customHeight="1" thickBot="1">
      <c r="A67" s="94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3" t="s">
        <v>93</v>
      </c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4" t="s">
        <v>53</v>
      </c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91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7.5" customHeight="1">
      <c r="A68" s="94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91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7.5" customHeight="1">
      <c r="A69" s="94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2" t="s">
        <v>94</v>
      </c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3" t="s">
        <v>53</v>
      </c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91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7.5" customHeight="1">
      <c r="A70" s="94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91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7.5" customHeight="1">
      <c r="A71" s="94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11" t="s">
        <v>95</v>
      </c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9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7.5" customHeight="1">
      <c r="A72" s="94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91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7.5" customHeight="1">
      <c r="A73" s="94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91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7.5" customHeight="1">
      <c r="A74" s="94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2" t="s">
        <v>96</v>
      </c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3" t="s">
        <v>53</v>
      </c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9" t="s">
        <v>74</v>
      </c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91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7.5" customHeight="1">
      <c r="A75" s="94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91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7.5" customHeight="1">
      <c r="A76" s="94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11" t="s">
        <v>97</v>
      </c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03" t="s">
        <v>53</v>
      </c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9" t="s">
        <v>75</v>
      </c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91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7.5" customHeight="1">
      <c r="A77" s="94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91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7.5" customHeight="1">
      <c r="A78" s="94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91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7.5" customHeight="1">
      <c r="A79" s="94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91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7.5" customHeight="1">
      <c r="A80" s="94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91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7.5" customHeight="1">
      <c r="A81" s="94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9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7.5" customHeight="1">
      <c r="A82" s="94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91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7.5" customHeight="1">
      <c r="A83" s="9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10" t="s">
        <v>76</v>
      </c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91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7.5" customHeight="1">
      <c r="A84" s="94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91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7.5" customHeight="1">
      <c r="A85" s="94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4" t="s">
        <v>67</v>
      </c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91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7.5" customHeight="1" thickBot="1">
      <c r="A86" s="94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4"/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F86" s="104"/>
      <c r="CG86" s="104"/>
      <c r="CH86" s="104"/>
      <c r="CI86" s="104"/>
      <c r="CJ86" s="104"/>
      <c r="CK86" s="104"/>
      <c r="CL86" s="104"/>
      <c r="CM86" s="104"/>
      <c r="CN86" s="91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7.5" customHeight="1" thickBot="1">
      <c r="A87" s="94"/>
      <c r="B87" s="105" t="s">
        <v>60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7" t="s">
        <v>77</v>
      </c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91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7.5" customHeight="1" thickBot="1">
      <c r="A88" s="94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91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7.5" customHeight="1" thickBot="1">
      <c r="A89" s="94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91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7.5" customHeight="1" thickBot="1">
      <c r="A90" s="94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91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7.5" customHeight="1" thickBot="1">
      <c r="A91" s="98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99"/>
      <c r="BV91" s="99"/>
      <c r="BW91" s="99"/>
      <c r="BX91" s="99"/>
      <c r="BY91" s="99"/>
      <c r="BZ91" s="99"/>
      <c r="CA91" s="99"/>
      <c r="CB91" s="99"/>
      <c r="CC91" s="99"/>
      <c r="CD91" s="99"/>
      <c r="CE91" s="99"/>
      <c r="CF91" s="99"/>
      <c r="CG91" s="99"/>
      <c r="CH91" s="99"/>
      <c r="CI91" s="99"/>
      <c r="CJ91" s="99"/>
      <c r="CK91" s="99"/>
      <c r="CL91" s="99"/>
      <c r="CM91" s="99"/>
      <c r="CN91" s="100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6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6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5.75" customHeight="1">
      <c r="A94"/>
      <c r="B94"/>
    </row>
  </sheetData>
  <mergeCells count="163">
    <mergeCell ref="C2:L8"/>
    <mergeCell ref="M2:BY8"/>
    <mergeCell ref="BZ2:CF3"/>
    <mergeCell ref="CG2:CM3"/>
    <mergeCell ref="BZ4:CF6"/>
    <mergeCell ref="CG4:CM6"/>
    <mergeCell ref="BZ7:CF8"/>
    <mergeCell ref="CG7:CM8"/>
    <mergeCell ref="B10:AE11"/>
    <mergeCell ref="AF10:CM11"/>
    <mergeCell ref="B13:AE14"/>
    <mergeCell ref="AF13:AG14"/>
    <mergeCell ref="AH13:AI14"/>
    <mergeCell ref="AJ13:AK14"/>
    <mergeCell ref="AL13:AM14"/>
    <mergeCell ref="AN13:AO14"/>
    <mergeCell ref="AP13:AQ14"/>
    <mergeCell ref="AR13:AS14"/>
    <mergeCell ref="AT13:AU14"/>
    <mergeCell ref="AV13:BJ14"/>
    <mergeCell ref="BK13:CM14"/>
    <mergeCell ref="B16:AE25"/>
    <mergeCell ref="AF16:AS17"/>
    <mergeCell ref="AT16:AU17"/>
    <mergeCell ref="AV16:AW17"/>
    <mergeCell ref="AX16:AX25"/>
    <mergeCell ref="AY16:BL17"/>
    <mergeCell ref="BM16:BN17"/>
    <mergeCell ref="BO16:BP17"/>
    <mergeCell ref="BQ16:BQ25"/>
    <mergeCell ref="BR16:CI17"/>
    <mergeCell ref="CJ16:CK17"/>
    <mergeCell ref="CL16:CM17"/>
    <mergeCell ref="AF18:AS19"/>
    <mergeCell ref="AT18:AU19"/>
    <mergeCell ref="AV18:AW19"/>
    <mergeCell ref="AY18:BL19"/>
    <mergeCell ref="BM18:BN19"/>
    <mergeCell ref="BO18:BP19"/>
    <mergeCell ref="BR18:CI19"/>
    <mergeCell ref="CJ18:CK19"/>
    <mergeCell ref="CL18:CM19"/>
    <mergeCell ref="AF20:AS21"/>
    <mergeCell ref="AT20:AU21"/>
    <mergeCell ref="AV20:AW21"/>
    <mergeCell ref="AY20:BL21"/>
    <mergeCell ref="BM20:BN21"/>
    <mergeCell ref="BO20:BP21"/>
    <mergeCell ref="BR20:CI21"/>
    <mergeCell ref="CJ20:CK21"/>
    <mergeCell ref="CL20:CM21"/>
    <mergeCell ref="AF22:AS23"/>
    <mergeCell ref="AT22:AU23"/>
    <mergeCell ref="AV22:AW23"/>
    <mergeCell ref="AY22:BL23"/>
    <mergeCell ref="BM22:BN23"/>
    <mergeCell ref="BO22:BP23"/>
    <mergeCell ref="BR22:CI23"/>
    <mergeCell ref="CL24:CM25"/>
    <mergeCell ref="B26:S29"/>
    <mergeCell ref="T26:CM27"/>
    <mergeCell ref="T28:CM29"/>
    <mergeCell ref="B31:AE36"/>
    <mergeCell ref="AF31:CM32"/>
    <mergeCell ref="AF33:CM34"/>
    <mergeCell ref="AF35:CM36"/>
    <mergeCell ref="CJ22:CK23"/>
    <mergeCell ref="CL22:CM23"/>
    <mergeCell ref="AF24:AS25"/>
    <mergeCell ref="AT24:AU25"/>
    <mergeCell ref="AV24:AW25"/>
    <mergeCell ref="AY24:BL25"/>
    <mergeCell ref="BM24:BN25"/>
    <mergeCell ref="BO24:BP25"/>
    <mergeCell ref="BR24:CI25"/>
    <mergeCell ref="CJ24:CK25"/>
    <mergeCell ref="B37:AE42"/>
    <mergeCell ref="AF37:CM38"/>
    <mergeCell ref="AF39:CM40"/>
    <mergeCell ref="AF41:CM42"/>
    <mergeCell ref="B44:CM45"/>
    <mergeCell ref="B46:S47"/>
    <mergeCell ref="T46:AW47"/>
    <mergeCell ref="AX46:BQ47"/>
    <mergeCell ref="BR46:CM47"/>
    <mergeCell ref="B52:S53"/>
    <mergeCell ref="T52:AW53"/>
    <mergeCell ref="AX52:BQ53"/>
    <mergeCell ref="BR52:CM53"/>
    <mergeCell ref="B54:S55"/>
    <mergeCell ref="T54:AW55"/>
    <mergeCell ref="AX54:BQ55"/>
    <mergeCell ref="BR54:CM55"/>
    <mergeCell ref="B48:S49"/>
    <mergeCell ref="T48:AW49"/>
    <mergeCell ref="AX48:BQ49"/>
    <mergeCell ref="BR48:CM49"/>
    <mergeCell ref="B50:S51"/>
    <mergeCell ref="T50:AW51"/>
    <mergeCell ref="AX50:BQ51"/>
    <mergeCell ref="BR50:CM51"/>
    <mergeCell ref="B63:CM64"/>
    <mergeCell ref="B65:S66"/>
    <mergeCell ref="T65:AW66"/>
    <mergeCell ref="AX65:BG66"/>
    <mergeCell ref="BH65:BQ66"/>
    <mergeCell ref="BR65:CM66"/>
    <mergeCell ref="B56:S57"/>
    <mergeCell ref="T56:AW57"/>
    <mergeCell ref="AX56:BQ57"/>
    <mergeCell ref="BR56:CM57"/>
    <mergeCell ref="B58:S61"/>
    <mergeCell ref="T58:CM59"/>
    <mergeCell ref="T60:CM61"/>
    <mergeCell ref="B67:S68"/>
    <mergeCell ref="T67:AW68"/>
    <mergeCell ref="AX67:BG68"/>
    <mergeCell ref="BH67:BQ68"/>
    <mergeCell ref="BR67:CM68"/>
    <mergeCell ref="B69:S70"/>
    <mergeCell ref="T69:AW70"/>
    <mergeCell ref="AX69:BG70"/>
    <mergeCell ref="BH69:BQ70"/>
    <mergeCell ref="BR69:CM70"/>
    <mergeCell ref="B71:S73"/>
    <mergeCell ref="T71:AW73"/>
    <mergeCell ref="AX71:BG73"/>
    <mergeCell ref="BH71:BQ73"/>
    <mergeCell ref="BR71:CM73"/>
    <mergeCell ref="B74:S75"/>
    <mergeCell ref="T74:AW75"/>
    <mergeCell ref="AX74:BG75"/>
    <mergeCell ref="BH74:BQ75"/>
    <mergeCell ref="BR74:CM75"/>
    <mergeCell ref="B76:S78"/>
    <mergeCell ref="T76:AW78"/>
    <mergeCell ref="AX76:BG78"/>
    <mergeCell ref="BH76:BQ78"/>
    <mergeCell ref="BR76:CM78"/>
    <mergeCell ref="B79:S80"/>
    <mergeCell ref="T79:AW80"/>
    <mergeCell ref="AX79:BG80"/>
    <mergeCell ref="BH79:BQ80"/>
    <mergeCell ref="BR79:CM80"/>
    <mergeCell ref="B81:S82"/>
    <mergeCell ref="T81:AW82"/>
    <mergeCell ref="AX81:BG82"/>
    <mergeCell ref="BH81:BQ82"/>
    <mergeCell ref="BR81:CM82"/>
    <mergeCell ref="B83:S84"/>
    <mergeCell ref="T83:AW84"/>
    <mergeCell ref="AX83:BG84"/>
    <mergeCell ref="BH83:BQ84"/>
    <mergeCell ref="BR83:CM84"/>
    <mergeCell ref="B85:S86"/>
    <mergeCell ref="T85:AW86"/>
    <mergeCell ref="AX85:BG86"/>
    <mergeCell ref="BH85:BQ86"/>
    <mergeCell ref="BR85:CM86"/>
    <mergeCell ref="B87:S90"/>
    <mergeCell ref="T87:BQ88"/>
    <mergeCell ref="BR87:CM90"/>
    <mergeCell ref="T89:BQ9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zoomScale="150" zoomScaleNormal="150" zoomScalePageLayoutView="150" workbookViewId="0">
      <selection activeCell="K17" sqref="K17:M17"/>
    </sheetView>
  </sheetViews>
  <sheetFormatPr baseColWidth="10" defaultRowHeight="14" x14ac:dyDescent="0"/>
  <sheetData>
    <row r="2" spans="2:14" s="1" customFormat="1" ht="20.25" customHeight="1">
      <c r="B2" s="2" t="s">
        <v>98</v>
      </c>
    </row>
    <row r="3" spans="2:14" s="1" customFormat="1" ht="20.25" customHeight="1">
      <c r="B3" s="2" t="s">
        <v>0</v>
      </c>
    </row>
    <row r="4" spans="2:14" s="1" customFormat="1" ht="20.25" customHeight="1">
      <c r="B4" s="2"/>
    </row>
    <row r="5" spans="2:14" s="1" customFormat="1" ht="18.75" customHeight="1">
      <c r="B5" s="3" t="s">
        <v>99</v>
      </c>
    </row>
    <row r="6" spans="2:14" s="1" customFormat="1" ht="20.25" customHeight="1">
      <c r="B6" s="2"/>
    </row>
    <row r="7" spans="2:14" s="1" customFormat="1" ht="13.5" customHeight="1">
      <c r="B7" s="176" t="s">
        <v>1</v>
      </c>
      <c r="C7" s="176" t="s">
        <v>2</v>
      </c>
      <c r="D7" s="176"/>
      <c r="E7" s="176"/>
      <c r="F7" s="176"/>
      <c r="G7" s="176"/>
    </row>
    <row r="8" spans="2:14" s="1" customFormat="1" ht="13.5" customHeight="1">
      <c r="B8" s="176"/>
      <c r="C8" s="4" t="s">
        <v>3</v>
      </c>
      <c r="D8" s="4" t="s">
        <v>4</v>
      </c>
      <c r="E8" s="4" t="s">
        <v>5</v>
      </c>
      <c r="F8" s="4" t="s">
        <v>6</v>
      </c>
      <c r="G8" s="4" t="s">
        <v>5</v>
      </c>
    </row>
    <row r="9" spans="2:14" s="1" customFormat="1" ht="13.5" customHeight="1">
      <c r="B9" s="5" t="s">
        <v>3</v>
      </c>
      <c r="C9" s="6">
        <f>SUM(D9,F9)</f>
        <v>104301</v>
      </c>
      <c r="D9" s="6">
        <f>SUM(D10:D12)</f>
        <v>71975</v>
      </c>
      <c r="E9" s="7">
        <f>D9/$C$9</f>
        <v>0.69007008561758754</v>
      </c>
      <c r="F9" s="6">
        <f>SUM(F10:F12)</f>
        <v>32326</v>
      </c>
      <c r="G9" s="7">
        <f>F9/$C$9</f>
        <v>0.30992991438241246</v>
      </c>
    </row>
    <row r="10" spans="2:14" s="1" customFormat="1" ht="13.5" customHeight="1">
      <c r="B10" s="8" t="s">
        <v>100</v>
      </c>
      <c r="C10" s="6">
        <f>SUM(D10,F10)</f>
        <v>53917</v>
      </c>
      <c r="D10" s="9">
        <f>C29</f>
        <v>38872</v>
      </c>
      <c r="E10" s="10">
        <f>D10/$C$10</f>
        <v>0.7209599940649517</v>
      </c>
      <c r="F10" s="9">
        <f>D29</f>
        <v>15045</v>
      </c>
      <c r="G10" s="10">
        <f>F10/$C$10</f>
        <v>0.2790400059350483</v>
      </c>
    </row>
    <row r="11" spans="2:14" s="1" customFormat="1" ht="13.5" customHeight="1">
      <c r="B11" s="8" t="s">
        <v>7</v>
      </c>
      <c r="C11" s="6">
        <f>SUM(D11,F11)</f>
        <v>29909</v>
      </c>
      <c r="D11" s="9">
        <f>G29</f>
        <v>20397</v>
      </c>
      <c r="E11" s="10">
        <f>D11/$C$11</f>
        <v>0.68196863820254772</v>
      </c>
      <c r="F11" s="9">
        <f>H29</f>
        <v>9512</v>
      </c>
      <c r="G11" s="10">
        <f>F11/$C$11</f>
        <v>0.31803136179745228</v>
      </c>
    </row>
    <row r="12" spans="2:14" s="1" customFormat="1" ht="13.5" customHeight="1">
      <c r="B12" s="8" t="s">
        <v>8</v>
      </c>
      <c r="C12" s="6">
        <f>SUM(D12,F12)</f>
        <v>20475</v>
      </c>
      <c r="D12" s="9">
        <f>K29</f>
        <v>12706</v>
      </c>
      <c r="E12" s="10">
        <f>D12/$C$12</f>
        <v>0.62056166056166051</v>
      </c>
      <c r="F12" s="9">
        <f>L29</f>
        <v>7769</v>
      </c>
      <c r="G12" s="10">
        <f>F12/$C$12</f>
        <v>0.37943833943833943</v>
      </c>
    </row>
    <row r="13" spans="2:14" s="1" customFormat="1" ht="20.25" customHeight="1">
      <c r="B13" s="2"/>
    </row>
    <row r="14" spans="2:14" s="1" customFormat="1" ht="18.75" customHeight="1">
      <c r="B14" s="3" t="s">
        <v>9</v>
      </c>
    </row>
    <row r="15" spans="2:14" s="1" customFormat="1" ht="8.25" customHeight="1">
      <c r="B15" s="2"/>
    </row>
    <row r="16" spans="2:14" s="1" customFormat="1" ht="13.5" customHeight="1">
      <c r="B16" s="177" t="s">
        <v>10</v>
      </c>
      <c r="C16" s="173" t="s">
        <v>11</v>
      </c>
      <c r="D16" s="173"/>
      <c r="E16" s="173"/>
      <c r="F16" s="173"/>
      <c r="G16" s="173" t="s">
        <v>12</v>
      </c>
      <c r="H16" s="173"/>
      <c r="I16" s="173"/>
      <c r="J16" s="173"/>
      <c r="K16" s="173" t="s">
        <v>101</v>
      </c>
      <c r="L16" s="173"/>
      <c r="M16" s="173"/>
      <c r="N16" s="173"/>
    </row>
    <row r="17" spans="2:14" s="11" customFormat="1" ht="21.75" customHeight="1">
      <c r="B17" s="177"/>
      <c r="C17" s="174" t="s">
        <v>13</v>
      </c>
      <c r="D17" s="174"/>
      <c r="E17" s="174"/>
      <c r="F17" s="175" t="s">
        <v>14</v>
      </c>
      <c r="G17" s="174" t="s">
        <v>13</v>
      </c>
      <c r="H17" s="174"/>
      <c r="I17" s="174"/>
      <c r="J17" s="175" t="s">
        <v>15</v>
      </c>
      <c r="K17" s="174" t="s">
        <v>13</v>
      </c>
      <c r="L17" s="174"/>
      <c r="M17" s="174"/>
      <c r="N17" s="175" t="s">
        <v>15</v>
      </c>
    </row>
    <row r="18" spans="2:14" s="11" customFormat="1" ht="14.25" customHeight="1">
      <c r="B18" s="177"/>
      <c r="C18" s="12" t="s">
        <v>4</v>
      </c>
      <c r="D18" s="13" t="s">
        <v>6</v>
      </c>
      <c r="E18" s="14" t="s">
        <v>3</v>
      </c>
      <c r="F18" s="175"/>
      <c r="G18" s="12" t="s">
        <v>4</v>
      </c>
      <c r="H18" s="13" t="s">
        <v>6</v>
      </c>
      <c r="I18" s="14" t="s">
        <v>3</v>
      </c>
      <c r="J18" s="175"/>
      <c r="K18" s="12" t="s">
        <v>4</v>
      </c>
      <c r="L18" s="13" t="s">
        <v>6</v>
      </c>
      <c r="M18" s="14" t="s">
        <v>3</v>
      </c>
      <c r="N18" s="175"/>
    </row>
    <row r="19" spans="2:14" s="1" customFormat="1" ht="14.25" customHeight="1">
      <c r="B19" s="15" t="s">
        <v>16</v>
      </c>
      <c r="C19" s="16">
        <f>Consolidado_DCAO!G11</f>
        <v>0</v>
      </c>
      <c r="D19" s="17">
        <f>Consolidado_DCAO!H11</f>
        <v>0</v>
      </c>
      <c r="E19" s="18">
        <f t="shared" ref="E19:E29" si="0">SUM(C19:D19)</f>
        <v>0</v>
      </c>
      <c r="F19" s="19">
        <f>Consolidado_DCAO!K11</f>
        <v>0</v>
      </c>
      <c r="G19" s="16">
        <f>Consolidado_DCAO!G29</f>
        <v>6</v>
      </c>
      <c r="H19" s="17">
        <f>Consolidado_DCAO!H29</f>
        <v>0</v>
      </c>
      <c r="I19" s="18">
        <f t="shared" ref="I19:I29" si="1">SUM(G19:H19)</f>
        <v>6</v>
      </c>
      <c r="J19" s="19">
        <f>Consolidado_DCAO!K29</f>
        <v>6</v>
      </c>
      <c r="K19" s="16">
        <f>Consolidado_DCAO!G47</f>
        <v>0</v>
      </c>
      <c r="L19" s="17">
        <f>Consolidado_DCAO!H47</f>
        <v>0</v>
      </c>
      <c r="M19" s="18">
        <f t="shared" ref="M19:M29" si="2">SUM(K19:L19)</f>
        <v>0</v>
      </c>
      <c r="N19" s="19">
        <f>Consolidado_DCAO!K47</f>
        <v>0</v>
      </c>
    </row>
    <row r="20" spans="2:14" s="1" customFormat="1" ht="14.25" customHeight="1">
      <c r="B20" s="20" t="s">
        <v>17</v>
      </c>
      <c r="C20" s="21">
        <f>Consolidado_DCAO!G12</f>
        <v>788</v>
      </c>
      <c r="D20" s="22">
        <f>Consolidado_DCAO!H12</f>
        <v>182</v>
      </c>
      <c r="E20" s="23">
        <f t="shared" si="0"/>
        <v>970</v>
      </c>
      <c r="F20" s="24">
        <f>Consolidado_DCAO!K12</f>
        <v>940</v>
      </c>
      <c r="G20" s="21">
        <f>Consolidado_DCAO!G30</f>
        <v>136</v>
      </c>
      <c r="H20" s="22">
        <f>Consolidado_DCAO!H30</f>
        <v>73</v>
      </c>
      <c r="I20" s="23">
        <f t="shared" si="1"/>
        <v>209</v>
      </c>
      <c r="J20" s="24">
        <f>Consolidado_DCAO!K30</f>
        <v>200</v>
      </c>
      <c r="K20" s="21">
        <f>Consolidado_DCAO!G48</f>
        <v>121</v>
      </c>
      <c r="L20" s="22">
        <f>Consolidado_DCAO!H48</f>
        <v>72</v>
      </c>
      <c r="M20" s="23">
        <f t="shared" si="2"/>
        <v>193</v>
      </c>
      <c r="N20" s="24">
        <f>Consolidado_DCAO!K48</f>
        <v>148</v>
      </c>
    </row>
    <row r="21" spans="2:14" s="1" customFormat="1" ht="14.25" customHeight="1">
      <c r="B21" s="20" t="s">
        <v>18</v>
      </c>
      <c r="C21" s="21">
        <f>Consolidado_DCAO!G13</f>
        <v>1436</v>
      </c>
      <c r="D21" s="22">
        <f>Consolidado_DCAO!H13</f>
        <v>404</v>
      </c>
      <c r="E21" s="23">
        <f t="shared" si="0"/>
        <v>1840</v>
      </c>
      <c r="F21" s="24">
        <f>Consolidado_DCAO!K13</f>
        <v>1762</v>
      </c>
      <c r="G21" s="21">
        <f>Consolidado_DCAO!G31</f>
        <v>767</v>
      </c>
      <c r="H21" s="22">
        <f>Consolidado_DCAO!H31</f>
        <v>391</v>
      </c>
      <c r="I21" s="23">
        <f t="shared" si="1"/>
        <v>1158</v>
      </c>
      <c r="J21" s="24">
        <f>Consolidado_DCAO!K31</f>
        <v>1106</v>
      </c>
      <c r="K21" s="21">
        <f>Consolidado_DCAO!G49</f>
        <v>395</v>
      </c>
      <c r="L21" s="22">
        <f>Consolidado_DCAO!H49</f>
        <v>236</v>
      </c>
      <c r="M21" s="23">
        <f t="shared" si="2"/>
        <v>631</v>
      </c>
      <c r="N21" s="24">
        <f>Consolidado_DCAO!K49</f>
        <v>540</v>
      </c>
    </row>
    <row r="22" spans="2:14" s="1" customFormat="1" ht="14.25" customHeight="1">
      <c r="B22" s="20" t="s">
        <v>19</v>
      </c>
      <c r="C22" s="21">
        <f>Consolidado_DCAO!G14</f>
        <v>4597</v>
      </c>
      <c r="D22" s="22">
        <f>Consolidado_DCAO!H14</f>
        <v>1348</v>
      </c>
      <c r="E22" s="23">
        <f t="shared" si="0"/>
        <v>5945</v>
      </c>
      <c r="F22" s="24">
        <f>Consolidado_DCAO!K14</f>
        <v>5771</v>
      </c>
      <c r="G22" s="21">
        <f>Consolidado_DCAO!G32</f>
        <v>2314</v>
      </c>
      <c r="H22" s="22">
        <f>Consolidado_DCAO!H32</f>
        <v>1110</v>
      </c>
      <c r="I22" s="23">
        <f t="shared" si="1"/>
        <v>3424</v>
      </c>
      <c r="J22" s="24">
        <f>Consolidado_DCAO!K32</f>
        <v>3286</v>
      </c>
      <c r="K22" s="21">
        <f>Consolidado_DCAO!G50</f>
        <v>1321</v>
      </c>
      <c r="L22" s="22">
        <f>Consolidado_DCAO!H50</f>
        <v>719</v>
      </c>
      <c r="M22" s="23">
        <f t="shared" si="2"/>
        <v>2040</v>
      </c>
      <c r="N22" s="24">
        <f>Consolidado_DCAO!K50</f>
        <v>1864</v>
      </c>
    </row>
    <row r="23" spans="2:14" s="1" customFormat="1" ht="14.25" customHeight="1">
      <c r="B23" s="20" t="s">
        <v>20</v>
      </c>
      <c r="C23" s="21">
        <f>Consolidado_DCAO!G15</f>
        <v>6993</v>
      </c>
      <c r="D23" s="22">
        <f>Consolidado_DCAO!H15</f>
        <v>2210</v>
      </c>
      <c r="E23" s="23">
        <f t="shared" si="0"/>
        <v>9203</v>
      </c>
      <c r="F23" s="24">
        <f>Consolidado_DCAO!K15</f>
        <v>8895</v>
      </c>
      <c r="G23" s="21">
        <f>Consolidado_DCAO!G33</f>
        <v>4987</v>
      </c>
      <c r="H23" s="22">
        <f>Consolidado_DCAO!H33</f>
        <v>2342</v>
      </c>
      <c r="I23" s="23">
        <f t="shared" si="1"/>
        <v>7329</v>
      </c>
      <c r="J23" s="24">
        <f>Consolidado_DCAO!K33</f>
        <v>7059</v>
      </c>
      <c r="K23" s="21">
        <f>Consolidado_DCAO!G51</f>
        <v>2748</v>
      </c>
      <c r="L23" s="22">
        <f>Consolidado_DCAO!H51</f>
        <v>1419</v>
      </c>
      <c r="M23" s="23">
        <f t="shared" si="2"/>
        <v>4167</v>
      </c>
      <c r="N23" s="24">
        <f>Consolidado_DCAO!K51</f>
        <v>3752</v>
      </c>
    </row>
    <row r="24" spans="2:14" s="1" customFormat="1" ht="14.25" customHeight="1">
      <c r="B24" s="20" t="s">
        <v>21</v>
      </c>
      <c r="C24" s="21">
        <f>Consolidado_DCAO!G16</f>
        <v>13520</v>
      </c>
      <c r="D24" s="22">
        <f>Consolidado_DCAO!H16</f>
        <v>4281</v>
      </c>
      <c r="E24" s="23">
        <f t="shared" si="0"/>
        <v>17801</v>
      </c>
      <c r="F24" s="24">
        <f>Consolidado_DCAO!K16</f>
        <v>17045</v>
      </c>
      <c r="G24" s="21">
        <f>Consolidado_DCAO!G34</f>
        <v>8838</v>
      </c>
      <c r="H24" s="22">
        <f>Consolidado_DCAO!H34</f>
        <v>3867</v>
      </c>
      <c r="I24" s="23">
        <f t="shared" si="1"/>
        <v>12705</v>
      </c>
      <c r="J24" s="24">
        <f>Consolidado_DCAO!K34</f>
        <v>12057</v>
      </c>
      <c r="K24" s="21">
        <f>Consolidado_DCAO!G52</f>
        <v>4290</v>
      </c>
      <c r="L24" s="22">
        <f>Consolidado_DCAO!H52</f>
        <v>3088</v>
      </c>
      <c r="M24" s="23">
        <f t="shared" si="2"/>
        <v>7378</v>
      </c>
      <c r="N24" s="24">
        <f>Consolidado_DCAO!K52</f>
        <v>6621</v>
      </c>
    </row>
    <row r="25" spans="2:14" s="1" customFormat="1" ht="14.25" customHeight="1">
      <c r="B25" s="20" t="s">
        <v>22</v>
      </c>
      <c r="C25" s="21">
        <f>Consolidado_DCAO!G17</f>
        <v>19598</v>
      </c>
      <c r="D25" s="22">
        <f>Consolidado_DCAO!H17</f>
        <v>6809</v>
      </c>
      <c r="E25" s="23">
        <f t="shared" si="0"/>
        <v>26407</v>
      </c>
      <c r="F25" s="24">
        <f>Consolidado_DCAO!K17</f>
        <v>25103</v>
      </c>
      <c r="G25" s="21">
        <f>Consolidado_DCAO!G35</f>
        <v>13037</v>
      </c>
      <c r="H25" s="22">
        <f>Consolidado_DCAO!H35</f>
        <v>6119</v>
      </c>
      <c r="I25" s="23">
        <f t="shared" si="1"/>
        <v>19156</v>
      </c>
      <c r="J25" s="24">
        <f>Consolidado_DCAO!K35</f>
        <v>17603</v>
      </c>
      <c r="K25" s="21">
        <f>Consolidado_DCAO!G53</f>
        <v>7972</v>
      </c>
      <c r="L25" s="22">
        <f>Consolidado_DCAO!H53</f>
        <v>4807</v>
      </c>
      <c r="M25" s="23">
        <f t="shared" si="2"/>
        <v>12779</v>
      </c>
      <c r="N25" s="24">
        <f>Consolidado_DCAO!K53</f>
        <v>11510</v>
      </c>
    </row>
    <row r="26" spans="2:14" s="1" customFormat="1" ht="14.25" customHeight="1">
      <c r="B26" s="20" t="s">
        <v>23</v>
      </c>
      <c r="C26" s="21">
        <f>Consolidado_DCAO!G18</f>
        <v>27471</v>
      </c>
      <c r="D26" s="22">
        <f>Consolidado_DCAO!H18</f>
        <v>9886</v>
      </c>
      <c r="E26" s="23">
        <f t="shared" si="0"/>
        <v>37357</v>
      </c>
      <c r="F26" s="24">
        <f>Consolidado_DCAO!K18</f>
        <v>34681</v>
      </c>
      <c r="G26" s="21">
        <f>Consolidado_DCAO!G36</f>
        <v>15607</v>
      </c>
      <c r="H26" s="22">
        <f>Consolidado_DCAO!H36</f>
        <v>8025</v>
      </c>
      <c r="I26" s="23">
        <f t="shared" si="1"/>
        <v>23632</v>
      </c>
      <c r="J26" s="24">
        <f>Consolidado_DCAO!K36</f>
        <v>18257</v>
      </c>
      <c r="K26" s="21">
        <f>Consolidado_DCAO!G54</f>
        <v>9922</v>
      </c>
      <c r="L26" s="22">
        <f>Consolidado_DCAO!H54</f>
        <v>5909</v>
      </c>
      <c r="M26" s="23">
        <f t="shared" si="2"/>
        <v>15831</v>
      </c>
      <c r="N26" s="24">
        <f>Consolidado_DCAO!K54</f>
        <v>12439</v>
      </c>
    </row>
    <row r="27" spans="2:14" s="1" customFormat="1" ht="14.25" customHeight="1">
      <c r="B27" s="20" t="s">
        <v>24</v>
      </c>
      <c r="C27" s="21">
        <f>Consolidado_DCAO!G19</f>
        <v>33907</v>
      </c>
      <c r="D27" s="22">
        <f>Consolidado_DCAO!H19</f>
        <v>12665</v>
      </c>
      <c r="E27" s="23">
        <f t="shared" si="0"/>
        <v>46572</v>
      </c>
      <c r="F27" s="24">
        <f>Consolidado_DCAO!K19</f>
        <v>41405</v>
      </c>
      <c r="G27" s="21">
        <f>Consolidado_DCAO!G37</f>
        <v>17588</v>
      </c>
      <c r="H27" s="22">
        <f>Consolidado_DCAO!H37</f>
        <v>8612</v>
      </c>
      <c r="I27" s="23">
        <f t="shared" si="1"/>
        <v>26200</v>
      </c>
      <c r="J27" s="24">
        <f>Consolidado_DCAO!K37</f>
        <v>17957</v>
      </c>
      <c r="K27" s="21">
        <f>Consolidado_DCAO!G55</f>
        <v>11311</v>
      </c>
      <c r="L27" s="22">
        <f>Consolidado_DCAO!H55</f>
        <v>6660</v>
      </c>
      <c r="M27" s="23">
        <f t="shared" si="2"/>
        <v>17971</v>
      </c>
      <c r="N27" s="24">
        <f>Consolidado_DCAO!K55</f>
        <v>12175</v>
      </c>
    </row>
    <row r="28" spans="2:14" s="1" customFormat="1" ht="14.25" customHeight="1">
      <c r="B28" s="20" t="s">
        <v>25</v>
      </c>
      <c r="C28" s="21">
        <f>Consolidado_DCAO!G20</f>
        <v>37271</v>
      </c>
      <c r="D28" s="22">
        <f>Consolidado_DCAO!H20</f>
        <v>14244</v>
      </c>
      <c r="E28" s="23">
        <f t="shared" si="0"/>
        <v>51515</v>
      </c>
      <c r="F28" s="24">
        <f>Consolidado_DCAO!K20</f>
        <v>44082</v>
      </c>
      <c r="G28" s="21">
        <f>Consolidado_DCAO!G38</f>
        <v>18983</v>
      </c>
      <c r="H28" s="22">
        <f>Consolidado_DCAO!H38</f>
        <v>9050</v>
      </c>
      <c r="I28" s="23">
        <f t="shared" si="1"/>
        <v>28033</v>
      </c>
      <c r="J28" s="24">
        <f>Consolidado_DCAO!K38</f>
        <v>17103</v>
      </c>
      <c r="K28" s="21">
        <f>Consolidado_DCAO!G56</f>
        <v>12066</v>
      </c>
      <c r="L28" s="22">
        <f>Consolidado_DCAO!H56</f>
        <v>7289</v>
      </c>
      <c r="M28" s="23">
        <f t="shared" si="2"/>
        <v>19355</v>
      </c>
      <c r="N28" s="24">
        <f>Consolidado_DCAO!K56</f>
        <v>12016</v>
      </c>
    </row>
    <row r="29" spans="2:14" s="1" customFormat="1" ht="14.25" customHeight="1">
      <c r="B29" s="20" t="s">
        <v>26</v>
      </c>
      <c r="C29" s="21">
        <f>Consolidado_DCAO!G21</f>
        <v>38872</v>
      </c>
      <c r="D29" s="22">
        <f>Consolidado_DCAO!H21</f>
        <v>15045</v>
      </c>
      <c r="E29" s="23">
        <f t="shared" si="0"/>
        <v>53917</v>
      </c>
      <c r="F29" s="24">
        <f>Consolidado_DCAO!K21</f>
        <v>43856</v>
      </c>
      <c r="G29" s="21">
        <f>Consolidado_DCAO!G39</f>
        <v>20397</v>
      </c>
      <c r="H29" s="22">
        <f>Consolidado_DCAO!H39</f>
        <v>9512</v>
      </c>
      <c r="I29" s="23">
        <f t="shared" si="1"/>
        <v>29909</v>
      </c>
      <c r="J29" s="24">
        <f>Consolidado_DCAO!K39</f>
        <v>16135</v>
      </c>
      <c r="K29" s="21">
        <f>Consolidado_DCAO!G57</f>
        <v>12706</v>
      </c>
      <c r="L29" s="22">
        <f>Consolidado_DCAO!H57</f>
        <v>7769</v>
      </c>
      <c r="M29" s="23">
        <f t="shared" si="2"/>
        <v>20475</v>
      </c>
      <c r="N29" s="24">
        <f>Consolidado_DCAO!K57</f>
        <v>12022</v>
      </c>
    </row>
  </sheetData>
  <mergeCells count="12">
    <mergeCell ref="B7:B8"/>
    <mergeCell ref="C7:G7"/>
    <mergeCell ref="B16:B18"/>
    <mergeCell ref="C16:F16"/>
    <mergeCell ref="G16:J16"/>
    <mergeCell ref="K16:N16"/>
    <mergeCell ref="C17:E17"/>
    <mergeCell ref="F17:F18"/>
    <mergeCell ref="G17:I17"/>
    <mergeCell ref="J17:J18"/>
    <mergeCell ref="K17:M17"/>
    <mergeCell ref="N17:N18"/>
  </mergeCells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57"/>
  <sheetViews>
    <sheetView showGridLines="0" zoomScale="150" zoomScaleNormal="150" zoomScalePageLayoutView="150" workbookViewId="0">
      <selection activeCell="B43" sqref="B43"/>
    </sheetView>
  </sheetViews>
  <sheetFormatPr baseColWidth="10" defaultRowHeight="14" x14ac:dyDescent="0"/>
  <sheetData>
    <row r="2" spans="2:30" s="1" customFormat="1" ht="20.25" customHeight="1">
      <c r="B2" s="2" t="s">
        <v>98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2:30" s="1" customFormat="1" ht="20.25" customHeight="1">
      <c r="B3" s="2" t="s">
        <v>0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2:30" s="1" customFormat="1" ht="20.25" customHeight="1">
      <c r="B4" s="2" t="s">
        <v>102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2:30" s="1" customFormat="1" ht="20.25" customHeight="1">
      <c r="B5" s="2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6" spans="2:30" s="1" customFormat="1" ht="20.25" customHeight="1">
      <c r="B6" s="2" t="s">
        <v>29</v>
      </c>
      <c r="M6" s="31" t="s">
        <v>30</v>
      </c>
      <c r="N6" s="31"/>
      <c r="O6" s="31">
        <v>1.1000000000000001</v>
      </c>
    </row>
    <row r="7" spans="2:30" s="1" customFormat="1" ht="13.5" customHeight="1"/>
    <row r="8" spans="2:30" s="32" customFormat="1" ht="15" customHeight="1">
      <c r="B8" s="178" t="s">
        <v>10</v>
      </c>
      <c r="C8" s="179" t="s">
        <v>31</v>
      </c>
      <c r="D8" s="179"/>
      <c r="E8" s="179"/>
      <c r="F8" s="179"/>
      <c r="G8" s="179"/>
      <c r="H8" s="179"/>
      <c r="I8" s="179"/>
      <c r="J8" s="179"/>
      <c r="K8" s="179"/>
      <c r="M8" s="180" t="s">
        <v>32</v>
      </c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</row>
    <row r="9" spans="2:30" s="11" customFormat="1" ht="12.75" customHeight="1">
      <c r="B9" s="178"/>
      <c r="C9" s="181" t="s">
        <v>4</v>
      </c>
      <c r="D9" s="182" t="s">
        <v>6</v>
      </c>
      <c r="E9" s="183" t="s">
        <v>33</v>
      </c>
      <c r="F9" s="184" t="s">
        <v>34</v>
      </c>
      <c r="G9" s="185" t="s">
        <v>13</v>
      </c>
      <c r="H9" s="185"/>
      <c r="I9" s="185"/>
      <c r="J9" s="186" t="s">
        <v>35</v>
      </c>
      <c r="K9" s="183" t="s">
        <v>14</v>
      </c>
      <c r="M9" s="182" t="s">
        <v>10</v>
      </c>
      <c r="N9" s="187" t="s">
        <v>36</v>
      </c>
      <c r="O9" s="187"/>
      <c r="P9" s="187"/>
      <c r="Q9" s="187"/>
      <c r="R9" s="187" t="s">
        <v>37</v>
      </c>
      <c r="S9" s="187"/>
      <c r="T9" s="187"/>
      <c r="U9" s="187"/>
      <c r="V9" s="187" t="s">
        <v>38</v>
      </c>
      <c r="W9" s="187"/>
      <c r="X9" s="187"/>
      <c r="Y9" s="187"/>
      <c r="Z9" s="188" t="s">
        <v>39</v>
      </c>
      <c r="AA9" s="188"/>
      <c r="AB9" s="188"/>
      <c r="AC9" s="188"/>
    </row>
    <row r="10" spans="2:30" s="11" customFormat="1" ht="27" customHeight="1">
      <c r="B10" s="178"/>
      <c r="C10" s="181"/>
      <c r="D10" s="182"/>
      <c r="E10" s="183"/>
      <c r="F10" s="184"/>
      <c r="G10" s="36" t="s">
        <v>4</v>
      </c>
      <c r="H10" s="37" t="s">
        <v>6</v>
      </c>
      <c r="I10" s="14" t="s">
        <v>3</v>
      </c>
      <c r="J10" s="186"/>
      <c r="K10" s="183"/>
      <c r="M10" s="182"/>
      <c r="N10" s="33" t="s">
        <v>4</v>
      </c>
      <c r="O10" s="34" t="s">
        <v>6</v>
      </c>
      <c r="P10" s="35" t="s">
        <v>33</v>
      </c>
      <c r="Q10" s="38" t="s">
        <v>34</v>
      </c>
      <c r="R10" s="33" t="s">
        <v>4</v>
      </c>
      <c r="S10" s="34" t="s">
        <v>6</v>
      </c>
      <c r="T10" s="35" t="s">
        <v>33</v>
      </c>
      <c r="U10" s="38" t="s">
        <v>34</v>
      </c>
      <c r="V10" s="33" t="s">
        <v>4</v>
      </c>
      <c r="W10" s="34" t="s">
        <v>6</v>
      </c>
      <c r="X10" s="35" t="s">
        <v>33</v>
      </c>
      <c r="Y10" s="38" t="s">
        <v>34</v>
      </c>
      <c r="Z10" s="33" t="s">
        <v>4</v>
      </c>
      <c r="AA10" s="34" t="s">
        <v>6</v>
      </c>
      <c r="AB10" s="35" t="s">
        <v>33</v>
      </c>
      <c r="AC10" s="39" t="s">
        <v>34</v>
      </c>
    </row>
    <row r="11" spans="2:30" s="1" customFormat="1" ht="14.25" customHeight="1">
      <c r="B11" s="40" t="s">
        <v>16</v>
      </c>
      <c r="C11" s="16">
        <f t="shared" ref="C11:C21" si="0">ROUND(SUM(N11,R11,V11,Z11),0)</f>
        <v>0</v>
      </c>
      <c r="D11" s="41">
        <f t="shared" ref="D11:D21" si="1">ROUND(SUM(O11,S11,W11,AA11),0)</f>
        <v>0</v>
      </c>
      <c r="E11" s="42">
        <f t="shared" ref="E11:E21" si="2">SUM(C11:D11)</f>
        <v>0</v>
      </c>
      <c r="F11" s="43">
        <f t="shared" ref="F11:F21" si="3">SUM(Q11,U11,Y11,AC11)</f>
        <v>0</v>
      </c>
      <c r="G11" s="44">
        <f>C11</f>
        <v>0</v>
      </c>
      <c r="H11" s="45">
        <f>D11</f>
        <v>0</v>
      </c>
      <c r="I11" s="46">
        <f t="shared" ref="I11:I21" si="4">SUM(G11:H11)</f>
        <v>0</v>
      </c>
      <c r="J11" s="47">
        <f>F11</f>
        <v>0</v>
      </c>
      <c r="K11" s="48">
        <f t="shared" ref="K11:K21" si="5">I11-J11</f>
        <v>0</v>
      </c>
      <c r="M11" s="49" t="s">
        <v>16</v>
      </c>
      <c r="N11" s="16">
        <f>$O$6*Consolidado_DSAO!N11</f>
        <v>0</v>
      </c>
      <c r="O11" s="41">
        <f>$O$6*Consolidado_DSAO!O11</f>
        <v>0</v>
      </c>
      <c r="P11" s="48">
        <f t="shared" ref="P11:P21" si="6">SUM(N11:O11)</f>
        <v>0</v>
      </c>
      <c r="Q11" s="50">
        <f>Consolidado_DSAO!Q11</f>
        <v>0</v>
      </c>
      <c r="R11" s="16">
        <f>$O$6*Consolidado_DSAO!R11</f>
        <v>0</v>
      </c>
      <c r="S11" s="41">
        <f>$O$6*Consolidado_DSAO!S11</f>
        <v>0</v>
      </c>
      <c r="T11" s="48">
        <f t="shared" ref="T11:T21" si="7">SUM(R11:S11)</f>
        <v>0</v>
      </c>
      <c r="U11" s="50">
        <f>Consolidado_DSAO!U11</f>
        <v>0</v>
      </c>
      <c r="V11" s="16">
        <f>$O$6*Consolidado_DSAO!V11</f>
        <v>0</v>
      </c>
      <c r="W11" s="41">
        <f>$O$6*Consolidado_DSAO!W11</f>
        <v>0</v>
      </c>
      <c r="X11" s="48">
        <f t="shared" ref="X11:X21" si="8">SUM(V11:W11)</f>
        <v>0</v>
      </c>
      <c r="Y11" s="50">
        <f>Consolidado_DSAO!Y11</f>
        <v>0</v>
      </c>
      <c r="Z11" s="16">
        <f>$O$6*Consolidado_DSAO!Z11</f>
        <v>0</v>
      </c>
      <c r="AA11" s="41">
        <f>$O$6*Consolidado_DSAO!AA11</f>
        <v>0</v>
      </c>
      <c r="AB11" s="48">
        <f t="shared" ref="AB11:AB21" si="9">SUM(Z11:AA11)</f>
        <v>0</v>
      </c>
      <c r="AC11" s="51">
        <f>Consolidado_DSAO!AC11</f>
        <v>0</v>
      </c>
    </row>
    <row r="12" spans="2:30" s="1" customFormat="1" ht="13.5" customHeight="1">
      <c r="B12" s="52" t="s">
        <v>17</v>
      </c>
      <c r="C12" s="21">
        <f t="shared" si="0"/>
        <v>788</v>
      </c>
      <c r="D12" s="53">
        <f t="shared" si="1"/>
        <v>182</v>
      </c>
      <c r="E12" s="54">
        <f t="shared" si="2"/>
        <v>970</v>
      </c>
      <c r="F12" s="55">
        <f t="shared" si="3"/>
        <v>30</v>
      </c>
      <c r="G12" s="56">
        <f t="shared" ref="G12:G21" si="10">G11+C12</f>
        <v>788</v>
      </c>
      <c r="H12" s="57">
        <f t="shared" ref="H12:H21" si="11">H11+D12</f>
        <v>182</v>
      </c>
      <c r="I12" s="58">
        <f t="shared" si="4"/>
        <v>970</v>
      </c>
      <c r="J12" s="59">
        <f t="shared" ref="J12:J21" si="12">J11+F12</f>
        <v>30</v>
      </c>
      <c r="K12" s="60">
        <f t="shared" si="5"/>
        <v>940</v>
      </c>
      <c r="M12" s="61" t="s">
        <v>17</v>
      </c>
      <c r="N12" s="21">
        <f>$O$6*Consolidado_DSAO!N12</f>
        <v>608.30000000000007</v>
      </c>
      <c r="O12" s="53">
        <f>$O$6*Consolidado_DSAO!O12</f>
        <v>140.80000000000001</v>
      </c>
      <c r="P12" s="60">
        <f t="shared" si="6"/>
        <v>749.10000000000014</v>
      </c>
      <c r="Q12" s="62">
        <f>Consolidado_DSAO!Q12</f>
        <v>30</v>
      </c>
      <c r="R12" s="21">
        <f>$O$6*Consolidado_DSAO!R12</f>
        <v>147.4</v>
      </c>
      <c r="S12" s="53">
        <f>$O$6*Consolidado_DSAO!S12</f>
        <v>36.300000000000004</v>
      </c>
      <c r="T12" s="60">
        <f t="shared" si="7"/>
        <v>183.70000000000002</v>
      </c>
      <c r="U12" s="62">
        <f>Consolidado_DSAO!U12</f>
        <v>0</v>
      </c>
      <c r="V12" s="21">
        <f>$O$6*Consolidado_DSAO!V12</f>
        <v>31.900000000000002</v>
      </c>
      <c r="W12" s="53">
        <f>$O$6*Consolidado_DSAO!W12</f>
        <v>4.4000000000000004</v>
      </c>
      <c r="X12" s="60">
        <f t="shared" si="8"/>
        <v>36.300000000000004</v>
      </c>
      <c r="Y12" s="62">
        <f>Consolidado_DSAO!Y12</f>
        <v>0</v>
      </c>
      <c r="Z12" s="21">
        <f>$O$6*Consolidado_DSAO!Z12</f>
        <v>0</v>
      </c>
      <c r="AA12" s="53">
        <f>$O$6*Consolidado_DSAO!AA12</f>
        <v>0</v>
      </c>
      <c r="AB12" s="60">
        <f t="shared" si="9"/>
        <v>0</v>
      </c>
      <c r="AC12" s="63">
        <f>Consolidado_DSAO!AC12</f>
        <v>0</v>
      </c>
    </row>
    <row r="13" spans="2:30" s="1" customFormat="1" ht="13.5" customHeight="1">
      <c r="B13" s="52" t="s">
        <v>18</v>
      </c>
      <c r="C13" s="21">
        <f t="shared" si="0"/>
        <v>648</v>
      </c>
      <c r="D13" s="53">
        <f t="shared" si="1"/>
        <v>222</v>
      </c>
      <c r="E13" s="54">
        <f t="shared" si="2"/>
        <v>870</v>
      </c>
      <c r="F13" s="55">
        <f t="shared" si="3"/>
        <v>48</v>
      </c>
      <c r="G13" s="56">
        <f t="shared" si="10"/>
        <v>1436</v>
      </c>
      <c r="H13" s="57">
        <f t="shared" si="11"/>
        <v>404</v>
      </c>
      <c r="I13" s="58">
        <f t="shared" si="4"/>
        <v>1840</v>
      </c>
      <c r="J13" s="59">
        <f t="shared" si="12"/>
        <v>78</v>
      </c>
      <c r="K13" s="60">
        <f t="shared" si="5"/>
        <v>1762</v>
      </c>
      <c r="M13" s="61" t="s">
        <v>18</v>
      </c>
      <c r="N13" s="21">
        <f>$O$6*Consolidado_DSAO!N13</f>
        <v>317.90000000000003</v>
      </c>
      <c r="O13" s="53">
        <f>$O$6*Consolidado_DSAO!O13</f>
        <v>127.60000000000001</v>
      </c>
      <c r="P13" s="60">
        <f t="shared" si="6"/>
        <v>445.50000000000006</v>
      </c>
      <c r="Q13" s="62">
        <f>Consolidado_DSAO!Q13</f>
        <v>30</v>
      </c>
      <c r="R13" s="21">
        <f>$O$6*Consolidado_DSAO!R13</f>
        <v>250.8</v>
      </c>
      <c r="S13" s="53">
        <f>$O$6*Consolidado_DSAO!S13</f>
        <v>67.100000000000009</v>
      </c>
      <c r="T13" s="60">
        <f t="shared" si="7"/>
        <v>317.90000000000003</v>
      </c>
      <c r="U13" s="62">
        <f>Consolidado_DSAO!U13</f>
        <v>0</v>
      </c>
      <c r="V13" s="21">
        <f>$O$6*Consolidado_DSAO!V13</f>
        <v>49.500000000000007</v>
      </c>
      <c r="W13" s="53">
        <f>$O$6*Consolidado_DSAO!W13</f>
        <v>15.400000000000002</v>
      </c>
      <c r="X13" s="60">
        <f t="shared" si="8"/>
        <v>64.900000000000006</v>
      </c>
      <c r="Y13" s="62">
        <f>Consolidado_DSAO!Y13</f>
        <v>4</v>
      </c>
      <c r="Z13" s="21">
        <f>$O$6*Consolidado_DSAO!Z13</f>
        <v>29.700000000000003</v>
      </c>
      <c r="AA13" s="53">
        <f>$O$6*Consolidado_DSAO!AA13</f>
        <v>12.100000000000001</v>
      </c>
      <c r="AB13" s="60">
        <f t="shared" si="9"/>
        <v>41.800000000000004</v>
      </c>
      <c r="AC13" s="63">
        <f>Consolidado_DSAO!AC13</f>
        <v>14</v>
      </c>
    </row>
    <row r="14" spans="2:30" s="1" customFormat="1" ht="13.5" customHeight="1">
      <c r="B14" s="52" t="s">
        <v>19</v>
      </c>
      <c r="C14" s="21">
        <f t="shared" si="0"/>
        <v>3161</v>
      </c>
      <c r="D14" s="53">
        <f t="shared" si="1"/>
        <v>944</v>
      </c>
      <c r="E14" s="54">
        <f t="shared" si="2"/>
        <v>4105</v>
      </c>
      <c r="F14" s="55">
        <f t="shared" si="3"/>
        <v>96</v>
      </c>
      <c r="G14" s="56">
        <f t="shared" si="10"/>
        <v>4597</v>
      </c>
      <c r="H14" s="57">
        <f t="shared" si="11"/>
        <v>1348</v>
      </c>
      <c r="I14" s="58">
        <f t="shared" si="4"/>
        <v>5945</v>
      </c>
      <c r="J14" s="59">
        <f t="shared" si="12"/>
        <v>174</v>
      </c>
      <c r="K14" s="60">
        <f t="shared" si="5"/>
        <v>5771</v>
      </c>
      <c r="M14" s="61" t="s">
        <v>19</v>
      </c>
      <c r="N14" s="21">
        <f>$O$6*Consolidado_DSAO!N14</f>
        <v>612.70000000000005</v>
      </c>
      <c r="O14" s="53">
        <f>$O$6*Consolidado_DSAO!O14</f>
        <v>211.20000000000002</v>
      </c>
      <c r="P14" s="60">
        <f t="shared" si="6"/>
        <v>823.90000000000009</v>
      </c>
      <c r="Q14" s="62">
        <f>Consolidado_DSAO!Q14</f>
        <v>69</v>
      </c>
      <c r="R14" s="21">
        <f>$O$6*Consolidado_DSAO!R14</f>
        <v>2262.7000000000003</v>
      </c>
      <c r="S14" s="53">
        <f>$O$6*Consolidado_DSAO!S14</f>
        <v>628.1</v>
      </c>
      <c r="T14" s="60">
        <f t="shared" si="7"/>
        <v>2890.8</v>
      </c>
      <c r="U14" s="62">
        <f>Consolidado_DSAO!U14</f>
        <v>0</v>
      </c>
      <c r="V14" s="21">
        <f>$O$6*Consolidado_DSAO!V14</f>
        <v>192.50000000000003</v>
      </c>
      <c r="W14" s="53">
        <f>$O$6*Consolidado_DSAO!W14</f>
        <v>69.300000000000011</v>
      </c>
      <c r="X14" s="60">
        <f t="shared" si="8"/>
        <v>261.80000000000007</v>
      </c>
      <c r="Y14" s="62">
        <f>Consolidado_DSAO!Y14</f>
        <v>12</v>
      </c>
      <c r="Z14" s="21">
        <f>$O$6*Consolidado_DSAO!Z14</f>
        <v>93.500000000000014</v>
      </c>
      <c r="AA14" s="53">
        <f>$O$6*Consolidado_DSAO!AA14</f>
        <v>35.200000000000003</v>
      </c>
      <c r="AB14" s="60">
        <f t="shared" si="9"/>
        <v>128.70000000000002</v>
      </c>
      <c r="AC14" s="63">
        <f>Consolidado_DSAO!AC14</f>
        <v>15</v>
      </c>
    </row>
    <row r="15" spans="2:30" s="1" customFormat="1" ht="13.5" customHeight="1">
      <c r="B15" s="52" t="s">
        <v>20</v>
      </c>
      <c r="C15" s="21">
        <f t="shared" si="0"/>
        <v>2396</v>
      </c>
      <c r="D15" s="53">
        <f t="shared" si="1"/>
        <v>862</v>
      </c>
      <c r="E15" s="54">
        <f t="shared" si="2"/>
        <v>3258</v>
      </c>
      <c r="F15" s="55">
        <f t="shared" si="3"/>
        <v>134</v>
      </c>
      <c r="G15" s="56">
        <f t="shared" si="10"/>
        <v>6993</v>
      </c>
      <c r="H15" s="57">
        <f t="shared" si="11"/>
        <v>2210</v>
      </c>
      <c r="I15" s="58">
        <f t="shared" si="4"/>
        <v>9203</v>
      </c>
      <c r="J15" s="59">
        <f t="shared" si="12"/>
        <v>308</v>
      </c>
      <c r="K15" s="60">
        <f t="shared" si="5"/>
        <v>8895</v>
      </c>
      <c r="M15" s="61" t="s">
        <v>20</v>
      </c>
      <c r="N15" s="21">
        <f>$O$6*Consolidado_DSAO!N15</f>
        <v>446.6</v>
      </c>
      <c r="O15" s="53">
        <f>$O$6*Consolidado_DSAO!O15</f>
        <v>147.4</v>
      </c>
      <c r="P15" s="60">
        <f t="shared" si="6"/>
        <v>594</v>
      </c>
      <c r="Q15" s="62">
        <f>Consolidado_DSAO!Q15</f>
        <v>91</v>
      </c>
      <c r="R15" s="21">
        <f>$O$6*Consolidado_DSAO!R15</f>
        <v>1612.6000000000001</v>
      </c>
      <c r="S15" s="53">
        <f>$O$6*Consolidado_DSAO!S15</f>
        <v>598.40000000000009</v>
      </c>
      <c r="T15" s="60">
        <f t="shared" si="7"/>
        <v>2211</v>
      </c>
      <c r="U15" s="62">
        <f>Consolidado_DSAO!U15</f>
        <v>2</v>
      </c>
      <c r="V15" s="21">
        <f>$O$6*Consolidado_DSAO!V15</f>
        <v>271.70000000000005</v>
      </c>
      <c r="W15" s="53">
        <f>$O$6*Consolidado_DSAO!W15</f>
        <v>96.800000000000011</v>
      </c>
      <c r="X15" s="60">
        <f t="shared" si="8"/>
        <v>368.50000000000006</v>
      </c>
      <c r="Y15" s="62">
        <f>Consolidado_DSAO!Y15</f>
        <v>24</v>
      </c>
      <c r="Z15" s="21">
        <f>$O$6*Consolidado_DSAO!Z15</f>
        <v>64.900000000000006</v>
      </c>
      <c r="AA15" s="53">
        <f>$O$6*Consolidado_DSAO!AA15</f>
        <v>19.8</v>
      </c>
      <c r="AB15" s="60">
        <f t="shared" si="9"/>
        <v>84.7</v>
      </c>
      <c r="AC15" s="63">
        <f>Consolidado_DSAO!AC15</f>
        <v>17</v>
      </c>
    </row>
    <row r="16" spans="2:30" s="1" customFormat="1" ht="13.5" customHeight="1">
      <c r="B16" s="52" t="s">
        <v>21</v>
      </c>
      <c r="C16" s="21">
        <f t="shared" si="0"/>
        <v>6527</v>
      </c>
      <c r="D16" s="53">
        <f t="shared" si="1"/>
        <v>2071</v>
      </c>
      <c r="E16" s="54">
        <f t="shared" si="2"/>
        <v>8598</v>
      </c>
      <c r="F16" s="55">
        <f t="shared" si="3"/>
        <v>448</v>
      </c>
      <c r="G16" s="56">
        <f t="shared" si="10"/>
        <v>13520</v>
      </c>
      <c r="H16" s="57">
        <f t="shared" si="11"/>
        <v>4281</v>
      </c>
      <c r="I16" s="58">
        <f t="shared" si="4"/>
        <v>17801</v>
      </c>
      <c r="J16" s="59">
        <f t="shared" si="12"/>
        <v>756</v>
      </c>
      <c r="K16" s="60">
        <f t="shared" si="5"/>
        <v>17045</v>
      </c>
      <c r="M16" s="61" t="s">
        <v>21</v>
      </c>
      <c r="N16" s="21">
        <f>$O$6*Consolidado_DSAO!N16</f>
        <v>1432.2</v>
      </c>
      <c r="O16" s="53">
        <f>$O$6*Consolidado_DSAO!O16</f>
        <v>443.3</v>
      </c>
      <c r="P16" s="60">
        <f t="shared" si="6"/>
        <v>1875.5</v>
      </c>
      <c r="Q16" s="62">
        <f>Consolidado_DSAO!Q16</f>
        <v>345</v>
      </c>
      <c r="R16" s="21">
        <f>$O$6*Consolidado_DSAO!R16</f>
        <v>4293.3</v>
      </c>
      <c r="S16" s="53">
        <f>$O$6*Consolidado_DSAO!S16</f>
        <v>1331</v>
      </c>
      <c r="T16" s="60">
        <f t="shared" si="7"/>
        <v>5624.3</v>
      </c>
      <c r="U16" s="62">
        <f>Consolidado_DSAO!U16</f>
        <v>49</v>
      </c>
      <c r="V16" s="21">
        <f>$O$6*Consolidado_DSAO!V16</f>
        <v>735.90000000000009</v>
      </c>
      <c r="W16" s="53">
        <f>$O$6*Consolidado_DSAO!W16</f>
        <v>276.10000000000002</v>
      </c>
      <c r="X16" s="60">
        <f t="shared" si="8"/>
        <v>1012.0000000000001</v>
      </c>
      <c r="Y16" s="62">
        <f>Consolidado_DSAO!Y16</f>
        <v>41</v>
      </c>
      <c r="Z16" s="21">
        <f>$O$6*Consolidado_DSAO!Z16</f>
        <v>66</v>
      </c>
      <c r="AA16" s="53">
        <f>$O$6*Consolidado_DSAO!AA16</f>
        <v>20.900000000000002</v>
      </c>
      <c r="AB16" s="60">
        <f t="shared" si="9"/>
        <v>86.9</v>
      </c>
      <c r="AC16" s="63">
        <f>Consolidado_DSAO!AC16</f>
        <v>13</v>
      </c>
    </row>
    <row r="17" spans="2:29" s="1" customFormat="1" ht="13.5" customHeight="1">
      <c r="B17" s="52" t="s">
        <v>22</v>
      </c>
      <c r="C17" s="21">
        <f t="shared" si="0"/>
        <v>6078</v>
      </c>
      <c r="D17" s="53">
        <f t="shared" si="1"/>
        <v>2528</v>
      </c>
      <c r="E17" s="54">
        <f t="shared" si="2"/>
        <v>8606</v>
      </c>
      <c r="F17" s="55">
        <f t="shared" si="3"/>
        <v>548</v>
      </c>
      <c r="G17" s="56">
        <f t="shared" si="10"/>
        <v>19598</v>
      </c>
      <c r="H17" s="57">
        <f t="shared" si="11"/>
        <v>6809</v>
      </c>
      <c r="I17" s="58">
        <f t="shared" si="4"/>
        <v>26407</v>
      </c>
      <c r="J17" s="59">
        <f t="shared" si="12"/>
        <v>1304</v>
      </c>
      <c r="K17" s="60">
        <f t="shared" si="5"/>
        <v>25103</v>
      </c>
      <c r="M17" s="61" t="s">
        <v>22</v>
      </c>
      <c r="N17" s="21">
        <f>$O$6*Consolidado_DSAO!N17</f>
        <v>2736.8</v>
      </c>
      <c r="O17" s="53">
        <f>$O$6*Consolidado_DSAO!O17</f>
        <v>1195.7</v>
      </c>
      <c r="P17" s="60">
        <f t="shared" si="6"/>
        <v>3932.5</v>
      </c>
      <c r="Q17" s="62">
        <f>Consolidado_DSAO!Q17</f>
        <v>340</v>
      </c>
      <c r="R17" s="21">
        <f>$O$6*Consolidado_DSAO!R17</f>
        <v>2407.9</v>
      </c>
      <c r="S17" s="53">
        <f>$O$6*Consolidado_DSAO!S17</f>
        <v>991.10000000000014</v>
      </c>
      <c r="T17" s="60">
        <f t="shared" si="7"/>
        <v>3399</v>
      </c>
      <c r="U17" s="62">
        <f>Consolidado_DSAO!U17</f>
        <v>71</v>
      </c>
      <c r="V17" s="21">
        <f>$O$6*Consolidado_DSAO!V17</f>
        <v>881.1</v>
      </c>
      <c r="W17" s="53">
        <f>$O$6*Consolidado_DSAO!W17</f>
        <v>319</v>
      </c>
      <c r="X17" s="60">
        <f t="shared" si="8"/>
        <v>1200.0999999999999</v>
      </c>
      <c r="Y17" s="62">
        <f>Consolidado_DSAO!Y17</f>
        <v>108</v>
      </c>
      <c r="Z17" s="21">
        <f>$O$6*Consolidado_DSAO!Z17</f>
        <v>51.7</v>
      </c>
      <c r="AA17" s="53">
        <f>$O$6*Consolidado_DSAO!AA17</f>
        <v>22</v>
      </c>
      <c r="AB17" s="60">
        <f t="shared" si="9"/>
        <v>73.7</v>
      </c>
      <c r="AC17" s="63">
        <f>Consolidado_DSAO!AC17</f>
        <v>29</v>
      </c>
    </row>
    <row r="18" spans="2:29" s="1" customFormat="1" ht="13.5" customHeight="1">
      <c r="B18" s="52" t="s">
        <v>23</v>
      </c>
      <c r="C18" s="21">
        <f t="shared" si="0"/>
        <v>7873</v>
      </c>
      <c r="D18" s="53">
        <f t="shared" si="1"/>
        <v>3077</v>
      </c>
      <c r="E18" s="54">
        <f t="shared" si="2"/>
        <v>10950</v>
      </c>
      <c r="F18" s="55">
        <f t="shared" si="3"/>
        <v>1372</v>
      </c>
      <c r="G18" s="56">
        <f t="shared" si="10"/>
        <v>27471</v>
      </c>
      <c r="H18" s="57">
        <f t="shared" si="11"/>
        <v>9886</v>
      </c>
      <c r="I18" s="58">
        <f t="shared" si="4"/>
        <v>37357</v>
      </c>
      <c r="J18" s="59">
        <f t="shared" si="12"/>
        <v>2676</v>
      </c>
      <c r="K18" s="60">
        <f t="shared" si="5"/>
        <v>34681</v>
      </c>
      <c r="M18" s="61" t="s">
        <v>23</v>
      </c>
      <c r="N18" s="21">
        <f>$O$6*Consolidado_DSAO!N18</f>
        <v>3180.1000000000004</v>
      </c>
      <c r="O18" s="53">
        <f>$O$6*Consolidado_DSAO!O18</f>
        <v>1118.7</v>
      </c>
      <c r="P18" s="60">
        <f t="shared" si="6"/>
        <v>4298.8</v>
      </c>
      <c r="Q18" s="62">
        <f>Consolidado_DSAO!Q18</f>
        <v>1215</v>
      </c>
      <c r="R18" s="21">
        <f>$O$6*Consolidado_DSAO!R18</f>
        <v>3638.8</v>
      </c>
      <c r="S18" s="53">
        <f>$O$6*Consolidado_DSAO!S18</f>
        <v>1601.6000000000001</v>
      </c>
      <c r="T18" s="60">
        <f t="shared" si="7"/>
        <v>5240.4000000000005</v>
      </c>
      <c r="U18" s="62">
        <f>Consolidado_DSAO!U18</f>
        <v>53</v>
      </c>
      <c r="V18" s="21">
        <f>$O$6*Consolidado_DSAO!V18</f>
        <v>994.40000000000009</v>
      </c>
      <c r="W18" s="53">
        <f>$O$6*Consolidado_DSAO!W18</f>
        <v>333.3</v>
      </c>
      <c r="X18" s="60">
        <f t="shared" si="8"/>
        <v>1327.7</v>
      </c>
      <c r="Y18" s="62">
        <f>Consolidado_DSAO!Y18</f>
        <v>79</v>
      </c>
      <c r="Z18" s="21">
        <f>$O$6*Consolidado_DSAO!Z18</f>
        <v>59.400000000000006</v>
      </c>
      <c r="AA18" s="53">
        <f>$O$6*Consolidado_DSAO!AA18</f>
        <v>23.1</v>
      </c>
      <c r="AB18" s="60">
        <f t="shared" si="9"/>
        <v>82.5</v>
      </c>
      <c r="AC18" s="63">
        <f>Consolidado_DSAO!AC18</f>
        <v>25</v>
      </c>
    </row>
    <row r="19" spans="2:29" s="1" customFormat="1" ht="13.5" customHeight="1">
      <c r="B19" s="52" t="s">
        <v>24</v>
      </c>
      <c r="C19" s="21">
        <f t="shared" si="0"/>
        <v>6436</v>
      </c>
      <c r="D19" s="53">
        <f t="shared" si="1"/>
        <v>2779</v>
      </c>
      <c r="E19" s="54">
        <f t="shared" si="2"/>
        <v>9215</v>
      </c>
      <c r="F19" s="55">
        <f t="shared" si="3"/>
        <v>2491</v>
      </c>
      <c r="G19" s="56">
        <f t="shared" si="10"/>
        <v>33907</v>
      </c>
      <c r="H19" s="57">
        <f t="shared" si="11"/>
        <v>12665</v>
      </c>
      <c r="I19" s="58">
        <f t="shared" si="4"/>
        <v>46572</v>
      </c>
      <c r="J19" s="59">
        <f t="shared" si="12"/>
        <v>5167</v>
      </c>
      <c r="K19" s="60">
        <f t="shared" si="5"/>
        <v>41405</v>
      </c>
      <c r="M19" s="61" t="s">
        <v>24</v>
      </c>
      <c r="N19" s="21">
        <f>$O$6*Consolidado_DSAO!N19</f>
        <v>2134</v>
      </c>
      <c r="O19" s="53">
        <f>$O$6*Consolidado_DSAO!O19</f>
        <v>1063.7</v>
      </c>
      <c r="P19" s="60">
        <f t="shared" si="6"/>
        <v>3197.7</v>
      </c>
      <c r="Q19" s="62">
        <f>Consolidado_DSAO!Q19</f>
        <v>2124</v>
      </c>
      <c r="R19" s="21">
        <f>$O$6*Consolidado_DSAO!R19</f>
        <v>3641.0000000000005</v>
      </c>
      <c r="S19" s="53">
        <f>$O$6*Consolidado_DSAO!S19</f>
        <v>1468.5000000000002</v>
      </c>
      <c r="T19" s="60">
        <f t="shared" si="7"/>
        <v>5109.5000000000009</v>
      </c>
      <c r="U19" s="62">
        <f>Consolidado_DSAO!U19</f>
        <v>75</v>
      </c>
      <c r="V19" s="21">
        <f>$O$6*Consolidado_DSAO!V19</f>
        <v>603.90000000000009</v>
      </c>
      <c r="W19" s="53">
        <f>$O$6*Consolidado_DSAO!W19</f>
        <v>225.50000000000003</v>
      </c>
      <c r="X19" s="60">
        <f t="shared" si="8"/>
        <v>829.40000000000009</v>
      </c>
      <c r="Y19" s="62">
        <f>Consolidado_DSAO!Y19</f>
        <v>265</v>
      </c>
      <c r="Z19" s="21">
        <f>$O$6*Consolidado_DSAO!Z19</f>
        <v>57.2</v>
      </c>
      <c r="AA19" s="53">
        <f>$O$6*Consolidado_DSAO!AA19</f>
        <v>20.900000000000002</v>
      </c>
      <c r="AB19" s="60">
        <f t="shared" si="9"/>
        <v>78.100000000000009</v>
      </c>
      <c r="AC19" s="63">
        <f>Consolidado_DSAO!AC19</f>
        <v>27</v>
      </c>
    </row>
    <row r="20" spans="2:29" s="1" customFormat="1" ht="13.5" customHeight="1">
      <c r="B20" s="52" t="s">
        <v>25</v>
      </c>
      <c r="C20" s="21">
        <f t="shared" si="0"/>
        <v>3364</v>
      </c>
      <c r="D20" s="53">
        <f t="shared" si="1"/>
        <v>1579</v>
      </c>
      <c r="E20" s="54">
        <f t="shared" si="2"/>
        <v>4943</v>
      </c>
      <c r="F20" s="55">
        <f t="shared" si="3"/>
        <v>2266</v>
      </c>
      <c r="G20" s="56">
        <f t="shared" si="10"/>
        <v>37271</v>
      </c>
      <c r="H20" s="57">
        <f t="shared" si="11"/>
        <v>14244</v>
      </c>
      <c r="I20" s="58">
        <f t="shared" si="4"/>
        <v>51515</v>
      </c>
      <c r="J20" s="59">
        <f t="shared" si="12"/>
        <v>7433</v>
      </c>
      <c r="K20" s="60">
        <f t="shared" si="5"/>
        <v>44082</v>
      </c>
      <c r="M20" s="61" t="s">
        <v>25</v>
      </c>
      <c r="N20" s="21">
        <f>$O$6*Consolidado_DSAO!N20</f>
        <v>2043.8000000000002</v>
      </c>
      <c r="O20" s="53">
        <f>$O$6*Consolidado_DSAO!O20</f>
        <v>993.30000000000007</v>
      </c>
      <c r="P20" s="60">
        <f t="shared" si="6"/>
        <v>3037.1000000000004</v>
      </c>
      <c r="Q20" s="62">
        <f>Consolidado_DSAO!Q20</f>
        <v>2066</v>
      </c>
      <c r="R20" s="21">
        <f>$O$6*Consolidado_DSAO!R20</f>
        <v>969.1</v>
      </c>
      <c r="S20" s="53">
        <f>$O$6*Consolidado_DSAO!S20</f>
        <v>465.3</v>
      </c>
      <c r="T20" s="60">
        <f t="shared" si="7"/>
        <v>1434.4</v>
      </c>
      <c r="U20" s="62">
        <f>Consolidado_DSAO!U20</f>
        <v>74</v>
      </c>
      <c r="V20" s="21">
        <f>$O$6*Consolidado_DSAO!V20</f>
        <v>292.60000000000002</v>
      </c>
      <c r="W20" s="53">
        <f>$O$6*Consolidado_DSAO!W20</f>
        <v>100.10000000000001</v>
      </c>
      <c r="X20" s="60">
        <f t="shared" si="8"/>
        <v>392.70000000000005</v>
      </c>
      <c r="Y20" s="62">
        <f>Consolidado_DSAO!Y20</f>
        <v>97</v>
      </c>
      <c r="Z20" s="21">
        <f>$O$6*Consolidado_DSAO!Z20</f>
        <v>58.300000000000004</v>
      </c>
      <c r="AA20" s="53">
        <f>$O$6*Consolidado_DSAO!AA20</f>
        <v>19.8</v>
      </c>
      <c r="AB20" s="60">
        <f t="shared" si="9"/>
        <v>78.100000000000009</v>
      </c>
      <c r="AC20" s="63">
        <f>Consolidado_DSAO!AC20</f>
        <v>29</v>
      </c>
    </row>
    <row r="21" spans="2:29" s="1" customFormat="1" ht="13.5" customHeight="1">
      <c r="B21" s="52" t="s">
        <v>26</v>
      </c>
      <c r="C21" s="21">
        <f t="shared" si="0"/>
        <v>1601</v>
      </c>
      <c r="D21" s="53">
        <f t="shared" si="1"/>
        <v>801</v>
      </c>
      <c r="E21" s="54">
        <f t="shared" si="2"/>
        <v>2402</v>
      </c>
      <c r="F21" s="55">
        <f t="shared" si="3"/>
        <v>2628</v>
      </c>
      <c r="G21" s="56">
        <f t="shared" si="10"/>
        <v>38872</v>
      </c>
      <c r="H21" s="57">
        <f t="shared" si="11"/>
        <v>15045</v>
      </c>
      <c r="I21" s="58">
        <f t="shared" si="4"/>
        <v>53917</v>
      </c>
      <c r="J21" s="59">
        <f t="shared" si="12"/>
        <v>10061</v>
      </c>
      <c r="K21" s="60">
        <f t="shared" si="5"/>
        <v>43856</v>
      </c>
      <c r="M21" s="61" t="s">
        <v>26</v>
      </c>
      <c r="N21" s="21">
        <f>$O$6*Consolidado_DSAO!N21</f>
        <v>1185.8000000000002</v>
      </c>
      <c r="O21" s="53">
        <f>$O$6*Consolidado_DSAO!O21</f>
        <v>651.20000000000005</v>
      </c>
      <c r="P21" s="60">
        <f t="shared" si="6"/>
        <v>1837.0000000000002</v>
      </c>
      <c r="Q21" s="62">
        <f>Consolidado_DSAO!Q21</f>
        <v>2077</v>
      </c>
      <c r="R21" s="21">
        <f>$O$6*Consolidado_DSAO!R21</f>
        <v>292.60000000000002</v>
      </c>
      <c r="S21" s="53">
        <f>$O$6*Consolidado_DSAO!S21</f>
        <v>92.4</v>
      </c>
      <c r="T21" s="60">
        <f t="shared" si="7"/>
        <v>385</v>
      </c>
      <c r="U21" s="62">
        <f>Consolidado_DSAO!U21</f>
        <v>300</v>
      </c>
      <c r="V21" s="21">
        <f>$O$6*Consolidado_DSAO!V21</f>
        <v>92.4</v>
      </c>
      <c r="W21" s="53">
        <f>$O$6*Consolidado_DSAO!W21</f>
        <v>44</v>
      </c>
      <c r="X21" s="60">
        <f t="shared" si="8"/>
        <v>136.4</v>
      </c>
      <c r="Y21" s="62">
        <f>Consolidado_DSAO!Y21</f>
        <v>227</v>
      </c>
      <c r="Z21" s="21">
        <f>$O$6*Consolidado_DSAO!Z21</f>
        <v>29.700000000000003</v>
      </c>
      <c r="AA21" s="53">
        <f>$O$6*Consolidado_DSAO!AA21</f>
        <v>13.200000000000001</v>
      </c>
      <c r="AB21" s="60">
        <f t="shared" si="9"/>
        <v>42.900000000000006</v>
      </c>
      <c r="AC21" s="63">
        <f>Consolidado_DSAO!AC21</f>
        <v>24</v>
      </c>
    </row>
    <row r="24" spans="2:29" s="1" customFormat="1" ht="20.25" customHeight="1">
      <c r="B24" s="2" t="s">
        <v>40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6" spans="2:29" s="32" customFormat="1" ht="15" customHeight="1">
      <c r="B26" s="178" t="s">
        <v>10</v>
      </c>
      <c r="C26" s="179" t="s">
        <v>31</v>
      </c>
      <c r="D26" s="179"/>
      <c r="E26" s="179"/>
      <c r="F26" s="179"/>
      <c r="G26" s="179"/>
      <c r="H26" s="179"/>
      <c r="I26" s="179"/>
      <c r="J26" s="179"/>
      <c r="K26" s="179"/>
      <c r="M26" s="180" t="s">
        <v>32</v>
      </c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</row>
    <row r="27" spans="2:29" s="11" customFormat="1" ht="12.75" customHeight="1">
      <c r="B27" s="178"/>
      <c r="C27" s="181" t="s">
        <v>4</v>
      </c>
      <c r="D27" s="182" t="s">
        <v>6</v>
      </c>
      <c r="E27" s="183" t="s">
        <v>33</v>
      </c>
      <c r="F27" s="184" t="s">
        <v>34</v>
      </c>
      <c r="G27" s="185" t="s">
        <v>13</v>
      </c>
      <c r="H27" s="185"/>
      <c r="I27" s="185"/>
      <c r="J27" s="186" t="s">
        <v>35</v>
      </c>
      <c r="K27" s="183" t="s">
        <v>14</v>
      </c>
      <c r="M27" s="182" t="s">
        <v>10</v>
      </c>
      <c r="N27" s="187" t="s">
        <v>36</v>
      </c>
      <c r="O27" s="187"/>
      <c r="P27" s="187"/>
      <c r="Q27" s="187"/>
      <c r="R27" s="187" t="s">
        <v>37</v>
      </c>
      <c r="S27" s="187"/>
      <c r="T27" s="187"/>
      <c r="U27" s="187"/>
      <c r="V27" s="187" t="s">
        <v>38</v>
      </c>
      <c r="W27" s="187"/>
      <c r="X27" s="187"/>
      <c r="Y27" s="187"/>
      <c r="Z27" s="188" t="s">
        <v>39</v>
      </c>
      <c r="AA27" s="188"/>
      <c r="AB27" s="188"/>
      <c r="AC27" s="188"/>
    </row>
    <row r="28" spans="2:29" s="11" customFormat="1" ht="27" customHeight="1">
      <c r="B28" s="178"/>
      <c r="C28" s="181"/>
      <c r="D28" s="182"/>
      <c r="E28" s="183"/>
      <c r="F28" s="184"/>
      <c r="G28" s="36" t="s">
        <v>4</v>
      </c>
      <c r="H28" s="37" t="s">
        <v>6</v>
      </c>
      <c r="I28" s="14" t="s">
        <v>3</v>
      </c>
      <c r="J28" s="186"/>
      <c r="K28" s="183"/>
      <c r="M28" s="182"/>
      <c r="N28" s="33" t="s">
        <v>4</v>
      </c>
      <c r="O28" s="34" t="s">
        <v>6</v>
      </c>
      <c r="P28" s="35" t="s">
        <v>33</v>
      </c>
      <c r="Q28" s="38" t="s">
        <v>34</v>
      </c>
      <c r="R28" s="33" t="s">
        <v>4</v>
      </c>
      <c r="S28" s="34" t="s">
        <v>6</v>
      </c>
      <c r="T28" s="35" t="s">
        <v>33</v>
      </c>
      <c r="U28" s="38" t="s">
        <v>34</v>
      </c>
      <c r="V28" s="33" t="s">
        <v>4</v>
      </c>
      <c r="W28" s="34" t="s">
        <v>6</v>
      </c>
      <c r="X28" s="35" t="s">
        <v>33</v>
      </c>
      <c r="Y28" s="38" t="s">
        <v>34</v>
      </c>
      <c r="Z28" s="33" t="s">
        <v>4</v>
      </c>
      <c r="AA28" s="34" t="s">
        <v>6</v>
      </c>
      <c r="AB28" s="35" t="s">
        <v>33</v>
      </c>
      <c r="AC28" s="39" t="s">
        <v>34</v>
      </c>
    </row>
    <row r="29" spans="2:29" s="1" customFormat="1" ht="14.25" customHeight="1">
      <c r="B29" s="40" t="s">
        <v>16</v>
      </c>
      <c r="C29" s="16">
        <f t="shared" ref="C29:C39" si="13">ROUND(SUM(N29,R29,V29,Z29),0)</f>
        <v>6</v>
      </c>
      <c r="D29" s="41">
        <f t="shared" ref="D29:D39" si="14">ROUND(SUM(O29,S29,W29,AA29),0)</f>
        <v>0</v>
      </c>
      <c r="E29" s="42">
        <f t="shared" ref="E29:E39" si="15">SUM(C29:D29)</f>
        <v>6</v>
      </c>
      <c r="F29" s="43">
        <f t="shared" ref="F29:F39" si="16">SUM(Q29,U29,Y29,AC29)</f>
        <v>0</v>
      </c>
      <c r="G29" s="44">
        <f>C29</f>
        <v>6</v>
      </c>
      <c r="H29" s="45">
        <f>D29</f>
        <v>0</v>
      </c>
      <c r="I29" s="46">
        <f t="shared" ref="I29:I39" si="17">SUM(G29:H29)</f>
        <v>6</v>
      </c>
      <c r="J29" s="47">
        <f>F29</f>
        <v>0</v>
      </c>
      <c r="K29" s="48">
        <f t="shared" ref="K29:K39" si="18">I29-J29</f>
        <v>6</v>
      </c>
      <c r="M29" s="64" t="s">
        <v>16</v>
      </c>
      <c r="N29" s="16">
        <f>$O$6*Consolidado_DSAO!N29</f>
        <v>0</v>
      </c>
      <c r="O29" s="41">
        <f>$O$6*Consolidado_DSAO!O29</f>
        <v>0</v>
      </c>
      <c r="P29" s="48">
        <f t="shared" ref="P29:P39" si="19">SUM(N29:O29)</f>
        <v>0</v>
      </c>
      <c r="Q29" s="50">
        <f>Consolidado_DSAO!Q29</f>
        <v>0</v>
      </c>
      <c r="R29" s="16">
        <f>$O$6*Consolidado_DSAO!R29</f>
        <v>0</v>
      </c>
      <c r="S29" s="41">
        <f>$O$6*Consolidado_DSAO!S29</f>
        <v>0</v>
      </c>
      <c r="T29" s="48">
        <f t="shared" ref="T29:T39" si="20">SUM(R29:S29)</f>
        <v>0</v>
      </c>
      <c r="U29" s="50">
        <f>Consolidado_DSAO!U29</f>
        <v>0</v>
      </c>
      <c r="V29" s="16">
        <f>$O$6*Consolidado_DSAO!V29</f>
        <v>5.5</v>
      </c>
      <c r="W29" s="41">
        <f>$O$6*Consolidado_DSAO!W29</f>
        <v>0</v>
      </c>
      <c r="X29" s="48">
        <f t="shared" ref="X29:X39" si="21">SUM(V29:W29)</f>
        <v>5.5</v>
      </c>
      <c r="Y29" s="50">
        <f>Consolidado_DSAO!Y29</f>
        <v>0</v>
      </c>
      <c r="Z29" s="16">
        <f>$O$6*Consolidado_DSAO!Z29</f>
        <v>0</v>
      </c>
      <c r="AA29" s="41">
        <f>$O$6*Consolidado_DSAO!AA29</f>
        <v>0</v>
      </c>
      <c r="AB29" s="48">
        <f t="shared" ref="AB29:AB39" si="22">SUM(Z29:AA29)</f>
        <v>0</v>
      </c>
      <c r="AC29" s="51">
        <f>Consolidado_DSAO!AC29</f>
        <v>0</v>
      </c>
    </row>
    <row r="30" spans="2:29" s="1" customFormat="1" ht="13.5" customHeight="1">
      <c r="B30" s="52" t="s">
        <v>17</v>
      </c>
      <c r="C30" s="21">
        <f t="shared" si="13"/>
        <v>130</v>
      </c>
      <c r="D30" s="53">
        <f t="shared" si="14"/>
        <v>73</v>
      </c>
      <c r="E30" s="54">
        <f t="shared" si="15"/>
        <v>203</v>
      </c>
      <c r="F30" s="55">
        <f t="shared" si="16"/>
        <v>9</v>
      </c>
      <c r="G30" s="56">
        <f t="shared" ref="G30:G39" si="23">G29+C30</f>
        <v>136</v>
      </c>
      <c r="H30" s="57">
        <f t="shared" ref="H30:H39" si="24">H29+D30</f>
        <v>73</v>
      </c>
      <c r="I30" s="58">
        <f t="shared" si="17"/>
        <v>209</v>
      </c>
      <c r="J30" s="59">
        <f t="shared" ref="J30:J39" si="25">J29+F30</f>
        <v>9</v>
      </c>
      <c r="K30" s="60">
        <f t="shared" si="18"/>
        <v>200</v>
      </c>
      <c r="M30" s="65" t="s">
        <v>17</v>
      </c>
      <c r="N30" s="21">
        <f>$O$6*Consolidado_DSAO!N30</f>
        <v>75.900000000000006</v>
      </c>
      <c r="O30" s="53">
        <f>$O$6*Consolidado_DSAO!O30</f>
        <v>36.300000000000004</v>
      </c>
      <c r="P30" s="60">
        <f t="shared" si="19"/>
        <v>112.20000000000002</v>
      </c>
      <c r="Q30" s="62">
        <f>Consolidado_DSAO!Q30</f>
        <v>3</v>
      </c>
      <c r="R30" s="21">
        <f>$O$6*Consolidado_DSAO!R30</f>
        <v>34.1</v>
      </c>
      <c r="S30" s="53">
        <f>$O$6*Consolidado_DSAO!S30</f>
        <v>18.700000000000003</v>
      </c>
      <c r="T30" s="60">
        <f t="shared" si="20"/>
        <v>52.800000000000004</v>
      </c>
      <c r="U30" s="62">
        <f>Consolidado_DSAO!U30</f>
        <v>3</v>
      </c>
      <c r="V30" s="21">
        <f>$O$6*Consolidado_DSAO!V30</f>
        <v>5.5</v>
      </c>
      <c r="W30" s="53">
        <f>$O$6*Consolidado_DSAO!W30</f>
        <v>6.6000000000000005</v>
      </c>
      <c r="X30" s="60">
        <f t="shared" si="21"/>
        <v>12.100000000000001</v>
      </c>
      <c r="Y30" s="62">
        <f>Consolidado_DSAO!Y30</f>
        <v>2</v>
      </c>
      <c r="Z30" s="21">
        <f>$O$6*Consolidado_DSAO!Z30</f>
        <v>14.3</v>
      </c>
      <c r="AA30" s="53">
        <f>$O$6*Consolidado_DSAO!AA30</f>
        <v>11</v>
      </c>
      <c r="AB30" s="60">
        <f t="shared" si="22"/>
        <v>25.3</v>
      </c>
      <c r="AC30" s="63">
        <f>Consolidado_DSAO!AC30</f>
        <v>1</v>
      </c>
    </row>
    <row r="31" spans="2:29" s="1" customFormat="1" ht="13.5" customHeight="1">
      <c r="B31" s="52" t="s">
        <v>18</v>
      </c>
      <c r="C31" s="21">
        <f t="shared" si="13"/>
        <v>631</v>
      </c>
      <c r="D31" s="53">
        <f t="shared" si="14"/>
        <v>318</v>
      </c>
      <c r="E31" s="54">
        <f t="shared" si="15"/>
        <v>949</v>
      </c>
      <c r="F31" s="55">
        <f t="shared" si="16"/>
        <v>43</v>
      </c>
      <c r="G31" s="56">
        <f t="shared" si="23"/>
        <v>767</v>
      </c>
      <c r="H31" s="57">
        <f t="shared" si="24"/>
        <v>391</v>
      </c>
      <c r="I31" s="58">
        <f t="shared" si="17"/>
        <v>1158</v>
      </c>
      <c r="J31" s="59">
        <f t="shared" si="25"/>
        <v>52</v>
      </c>
      <c r="K31" s="60">
        <f t="shared" si="18"/>
        <v>1106</v>
      </c>
      <c r="M31" s="65" t="s">
        <v>18</v>
      </c>
      <c r="N31" s="21">
        <f>$O$6*Consolidado_DSAO!N31</f>
        <v>456.50000000000006</v>
      </c>
      <c r="O31" s="53">
        <f>$O$6*Consolidado_DSAO!O31</f>
        <v>192.50000000000003</v>
      </c>
      <c r="P31" s="60">
        <f t="shared" si="19"/>
        <v>649.00000000000011</v>
      </c>
      <c r="Q31" s="62">
        <f>Consolidado_DSAO!Q31</f>
        <v>31</v>
      </c>
      <c r="R31" s="21">
        <f>$O$6*Consolidado_DSAO!R31</f>
        <v>78.100000000000009</v>
      </c>
      <c r="S31" s="53">
        <f>$O$6*Consolidado_DSAO!S31</f>
        <v>62.7</v>
      </c>
      <c r="T31" s="60">
        <f t="shared" si="20"/>
        <v>140.80000000000001</v>
      </c>
      <c r="U31" s="62">
        <f>Consolidado_DSAO!U31</f>
        <v>3</v>
      </c>
      <c r="V31" s="21">
        <f>$O$6*Consolidado_DSAO!V31</f>
        <v>50.6</v>
      </c>
      <c r="W31" s="53">
        <f>$O$6*Consolidado_DSAO!W31</f>
        <v>34.1</v>
      </c>
      <c r="X31" s="60">
        <f t="shared" si="21"/>
        <v>84.7</v>
      </c>
      <c r="Y31" s="62">
        <f>Consolidado_DSAO!Y31</f>
        <v>4</v>
      </c>
      <c r="Z31" s="21">
        <f>$O$6*Consolidado_DSAO!Z31</f>
        <v>46.2</v>
      </c>
      <c r="AA31" s="53">
        <f>$O$6*Consolidado_DSAO!AA31</f>
        <v>28.6</v>
      </c>
      <c r="AB31" s="60">
        <f t="shared" si="22"/>
        <v>74.800000000000011</v>
      </c>
      <c r="AC31" s="63">
        <f>Consolidado_DSAO!AC31</f>
        <v>5</v>
      </c>
    </row>
    <row r="32" spans="2:29" s="1" customFormat="1" ht="13.5" customHeight="1">
      <c r="B32" s="52" t="s">
        <v>19</v>
      </c>
      <c r="C32" s="21">
        <f t="shared" si="13"/>
        <v>1547</v>
      </c>
      <c r="D32" s="53">
        <f t="shared" si="14"/>
        <v>719</v>
      </c>
      <c r="E32" s="54">
        <f t="shared" si="15"/>
        <v>2266</v>
      </c>
      <c r="F32" s="55">
        <f t="shared" si="16"/>
        <v>86</v>
      </c>
      <c r="G32" s="56">
        <f t="shared" si="23"/>
        <v>2314</v>
      </c>
      <c r="H32" s="57">
        <f t="shared" si="24"/>
        <v>1110</v>
      </c>
      <c r="I32" s="58">
        <f t="shared" si="17"/>
        <v>3424</v>
      </c>
      <c r="J32" s="59">
        <f t="shared" si="25"/>
        <v>138</v>
      </c>
      <c r="K32" s="60">
        <f t="shared" si="18"/>
        <v>3286</v>
      </c>
      <c r="M32" s="65" t="s">
        <v>19</v>
      </c>
      <c r="N32" s="21">
        <f>$O$6*Consolidado_DSAO!N32</f>
        <v>1145.1000000000001</v>
      </c>
      <c r="O32" s="53">
        <f>$O$6*Consolidado_DSAO!O32</f>
        <v>531.30000000000007</v>
      </c>
      <c r="P32" s="60">
        <f t="shared" si="19"/>
        <v>1676.4</v>
      </c>
      <c r="Q32" s="62">
        <f>Consolidado_DSAO!Q32</f>
        <v>54</v>
      </c>
      <c r="R32" s="21">
        <f>$O$6*Consolidado_DSAO!R32</f>
        <v>235.4</v>
      </c>
      <c r="S32" s="53">
        <f>$O$6*Consolidado_DSAO!S32</f>
        <v>89.100000000000009</v>
      </c>
      <c r="T32" s="60">
        <f t="shared" si="20"/>
        <v>324.5</v>
      </c>
      <c r="U32" s="62">
        <f>Consolidado_DSAO!U32</f>
        <v>18</v>
      </c>
      <c r="V32" s="21">
        <f>$O$6*Consolidado_DSAO!V32</f>
        <v>113.30000000000001</v>
      </c>
      <c r="W32" s="53">
        <f>$O$6*Consolidado_DSAO!W32</f>
        <v>63.800000000000004</v>
      </c>
      <c r="X32" s="60">
        <f t="shared" si="21"/>
        <v>177.10000000000002</v>
      </c>
      <c r="Y32" s="62">
        <f>Consolidado_DSAO!Y32</f>
        <v>9</v>
      </c>
      <c r="Z32" s="21">
        <f>$O$6*Consolidado_DSAO!Z32</f>
        <v>52.800000000000004</v>
      </c>
      <c r="AA32" s="53">
        <f>$O$6*Consolidado_DSAO!AA32</f>
        <v>35.200000000000003</v>
      </c>
      <c r="AB32" s="60">
        <f t="shared" si="22"/>
        <v>88</v>
      </c>
      <c r="AC32" s="63">
        <f>Consolidado_DSAO!AC32</f>
        <v>5</v>
      </c>
    </row>
    <row r="33" spans="2:29" s="1" customFormat="1" ht="13.5" customHeight="1">
      <c r="B33" s="52" t="s">
        <v>20</v>
      </c>
      <c r="C33" s="21">
        <f t="shared" si="13"/>
        <v>2673</v>
      </c>
      <c r="D33" s="53">
        <f t="shared" si="14"/>
        <v>1232</v>
      </c>
      <c r="E33" s="54">
        <f t="shared" si="15"/>
        <v>3905</v>
      </c>
      <c r="F33" s="55">
        <f t="shared" si="16"/>
        <v>132</v>
      </c>
      <c r="G33" s="56">
        <f t="shared" si="23"/>
        <v>4987</v>
      </c>
      <c r="H33" s="57">
        <f t="shared" si="24"/>
        <v>2342</v>
      </c>
      <c r="I33" s="58">
        <f t="shared" si="17"/>
        <v>7329</v>
      </c>
      <c r="J33" s="59">
        <f t="shared" si="25"/>
        <v>270</v>
      </c>
      <c r="K33" s="60">
        <f t="shared" si="18"/>
        <v>7059</v>
      </c>
      <c r="M33" s="65" t="s">
        <v>20</v>
      </c>
      <c r="N33" s="21">
        <f>$O$6*Consolidado_DSAO!N33</f>
        <v>1920.6000000000001</v>
      </c>
      <c r="O33" s="53">
        <f>$O$6*Consolidado_DSAO!O33</f>
        <v>825.00000000000011</v>
      </c>
      <c r="P33" s="60">
        <f t="shared" si="19"/>
        <v>2745.6000000000004</v>
      </c>
      <c r="Q33" s="62">
        <f>Consolidado_DSAO!Q33</f>
        <v>82</v>
      </c>
      <c r="R33" s="21">
        <f>$O$6*Consolidado_DSAO!R33</f>
        <v>372.90000000000003</v>
      </c>
      <c r="S33" s="53">
        <f>$O$6*Consolidado_DSAO!S33</f>
        <v>166.10000000000002</v>
      </c>
      <c r="T33" s="60">
        <f t="shared" si="20"/>
        <v>539</v>
      </c>
      <c r="U33" s="62">
        <f>Consolidado_DSAO!U33</f>
        <v>35</v>
      </c>
      <c r="V33" s="21">
        <f>$O$6*Consolidado_DSAO!V33</f>
        <v>338.8</v>
      </c>
      <c r="W33" s="53">
        <f>$O$6*Consolidado_DSAO!W33</f>
        <v>146.30000000000001</v>
      </c>
      <c r="X33" s="60">
        <f t="shared" si="21"/>
        <v>485.1</v>
      </c>
      <c r="Y33" s="62">
        <f>Consolidado_DSAO!Y33</f>
        <v>8</v>
      </c>
      <c r="Z33" s="21">
        <f>$O$6*Consolidado_DSAO!Z33</f>
        <v>40.700000000000003</v>
      </c>
      <c r="AA33" s="53">
        <f>$O$6*Consolidado_DSAO!AA33</f>
        <v>94.600000000000009</v>
      </c>
      <c r="AB33" s="60">
        <f t="shared" si="22"/>
        <v>135.30000000000001</v>
      </c>
      <c r="AC33" s="63">
        <f>Consolidado_DSAO!AC33</f>
        <v>7</v>
      </c>
    </row>
    <row r="34" spans="2:29" s="1" customFormat="1" ht="13.5" customHeight="1">
      <c r="B34" s="52" t="s">
        <v>21</v>
      </c>
      <c r="C34" s="21">
        <f t="shared" si="13"/>
        <v>3851</v>
      </c>
      <c r="D34" s="53">
        <f t="shared" si="14"/>
        <v>1525</v>
      </c>
      <c r="E34" s="54">
        <f t="shared" si="15"/>
        <v>5376</v>
      </c>
      <c r="F34" s="55">
        <f t="shared" si="16"/>
        <v>378</v>
      </c>
      <c r="G34" s="56">
        <f t="shared" si="23"/>
        <v>8838</v>
      </c>
      <c r="H34" s="57">
        <f t="shared" si="24"/>
        <v>3867</v>
      </c>
      <c r="I34" s="58">
        <f t="shared" si="17"/>
        <v>12705</v>
      </c>
      <c r="J34" s="59">
        <f t="shared" si="25"/>
        <v>648</v>
      </c>
      <c r="K34" s="60">
        <f t="shared" si="18"/>
        <v>12057</v>
      </c>
      <c r="M34" s="65" t="s">
        <v>21</v>
      </c>
      <c r="N34" s="21">
        <f>$O$6*Consolidado_DSAO!N34</f>
        <v>2729.1000000000004</v>
      </c>
      <c r="O34" s="53">
        <f>$O$6*Consolidado_DSAO!O34</f>
        <v>1021.9000000000001</v>
      </c>
      <c r="P34" s="60">
        <f t="shared" si="19"/>
        <v>3751.0000000000005</v>
      </c>
      <c r="Q34" s="62">
        <f>Consolidado_DSAO!Q34</f>
        <v>260</v>
      </c>
      <c r="R34" s="21">
        <f>$O$6*Consolidado_DSAO!R34</f>
        <v>654.5</v>
      </c>
      <c r="S34" s="53">
        <f>$O$6*Consolidado_DSAO!S34</f>
        <v>297</v>
      </c>
      <c r="T34" s="60">
        <f t="shared" si="20"/>
        <v>951.5</v>
      </c>
      <c r="U34" s="62">
        <f>Consolidado_DSAO!U34</f>
        <v>72</v>
      </c>
      <c r="V34" s="21">
        <f>$O$6*Consolidado_DSAO!V34</f>
        <v>394.90000000000003</v>
      </c>
      <c r="W34" s="53">
        <f>$O$6*Consolidado_DSAO!W34</f>
        <v>187.00000000000003</v>
      </c>
      <c r="X34" s="60">
        <f t="shared" si="21"/>
        <v>581.90000000000009</v>
      </c>
      <c r="Y34" s="62">
        <f>Consolidado_DSAO!Y34</f>
        <v>37</v>
      </c>
      <c r="Z34" s="21">
        <f>$O$6*Consolidado_DSAO!Z34</f>
        <v>72.600000000000009</v>
      </c>
      <c r="AA34" s="53">
        <f>$O$6*Consolidado_DSAO!AA34</f>
        <v>18.700000000000003</v>
      </c>
      <c r="AB34" s="60">
        <f t="shared" si="22"/>
        <v>91.300000000000011</v>
      </c>
      <c r="AC34" s="63">
        <f>Consolidado_DSAO!AC34</f>
        <v>9</v>
      </c>
    </row>
    <row r="35" spans="2:29" s="1" customFormat="1" ht="13.5" customHeight="1">
      <c r="B35" s="52" t="s">
        <v>22</v>
      </c>
      <c r="C35" s="21">
        <f t="shared" si="13"/>
        <v>4199</v>
      </c>
      <c r="D35" s="53">
        <f t="shared" si="14"/>
        <v>2252</v>
      </c>
      <c r="E35" s="54">
        <f t="shared" si="15"/>
        <v>6451</v>
      </c>
      <c r="F35" s="55">
        <f t="shared" si="16"/>
        <v>905</v>
      </c>
      <c r="G35" s="56">
        <f t="shared" si="23"/>
        <v>13037</v>
      </c>
      <c r="H35" s="57">
        <f t="shared" si="24"/>
        <v>6119</v>
      </c>
      <c r="I35" s="58">
        <f t="shared" si="17"/>
        <v>19156</v>
      </c>
      <c r="J35" s="59">
        <f t="shared" si="25"/>
        <v>1553</v>
      </c>
      <c r="K35" s="60">
        <f t="shared" si="18"/>
        <v>17603</v>
      </c>
      <c r="M35" s="65" t="s">
        <v>22</v>
      </c>
      <c r="N35" s="21">
        <f>$O$6*Consolidado_DSAO!N35</f>
        <v>3052.5000000000005</v>
      </c>
      <c r="O35" s="53">
        <f>$O$6*Consolidado_DSAO!O35</f>
        <v>1658.8000000000002</v>
      </c>
      <c r="P35" s="60">
        <f t="shared" si="19"/>
        <v>4711.3000000000011</v>
      </c>
      <c r="Q35" s="62">
        <f>Consolidado_DSAO!Q35</f>
        <v>764</v>
      </c>
      <c r="R35" s="21">
        <f>$O$6*Consolidado_DSAO!R35</f>
        <v>717.2</v>
      </c>
      <c r="S35" s="53">
        <f>$O$6*Consolidado_DSAO!S35</f>
        <v>372.90000000000003</v>
      </c>
      <c r="T35" s="60">
        <f t="shared" si="20"/>
        <v>1090.1000000000001</v>
      </c>
      <c r="U35" s="62">
        <f>Consolidado_DSAO!U35</f>
        <v>78</v>
      </c>
      <c r="V35" s="21">
        <f>$O$6*Consolidado_DSAO!V35</f>
        <v>389.40000000000003</v>
      </c>
      <c r="W35" s="53">
        <f>$O$6*Consolidado_DSAO!W35</f>
        <v>198.00000000000003</v>
      </c>
      <c r="X35" s="60">
        <f t="shared" si="21"/>
        <v>587.40000000000009</v>
      </c>
      <c r="Y35" s="62">
        <f>Consolidado_DSAO!Y35</f>
        <v>55</v>
      </c>
      <c r="Z35" s="21">
        <f>$O$6*Consolidado_DSAO!Z35</f>
        <v>39.6</v>
      </c>
      <c r="AA35" s="53">
        <f>$O$6*Consolidado_DSAO!AA35</f>
        <v>22</v>
      </c>
      <c r="AB35" s="60">
        <f t="shared" si="22"/>
        <v>61.6</v>
      </c>
      <c r="AC35" s="63">
        <f>Consolidado_DSAO!AC35</f>
        <v>8</v>
      </c>
    </row>
    <row r="36" spans="2:29" s="1" customFormat="1" ht="13.5" customHeight="1">
      <c r="B36" s="52" t="s">
        <v>23</v>
      </c>
      <c r="C36" s="21">
        <f t="shared" si="13"/>
        <v>2570</v>
      </c>
      <c r="D36" s="53">
        <f t="shared" si="14"/>
        <v>1906</v>
      </c>
      <c r="E36" s="54">
        <f t="shared" si="15"/>
        <v>4476</v>
      </c>
      <c r="F36" s="55">
        <f t="shared" si="16"/>
        <v>3822</v>
      </c>
      <c r="G36" s="56">
        <f t="shared" si="23"/>
        <v>15607</v>
      </c>
      <c r="H36" s="57">
        <f t="shared" si="24"/>
        <v>8025</v>
      </c>
      <c r="I36" s="58">
        <f t="shared" si="17"/>
        <v>23632</v>
      </c>
      <c r="J36" s="59">
        <f t="shared" si="25"/>
        <v>5375</v>
      </c>
      <c r="K36" s="60">
        <f t="shared" si="18"/>
        <v>18257</v>
      </c>
      <c r="M36" s="65" t="s">
        <v>23</v>
      </c>
      <c r="N36" s="21">
        <f>$O$6*Consolidado_DSAO!N36</f>
        <v>1903.0000000000002</v>
      </c>
      <c r="O36" s="53">
        <f>$O$6*Consolidado_DSAO!O36</f>
        <v>1438.8000000000002</v>
      </c>
      <c r="P36" s="60">
        <f t="shared" si="19"/>
        <v>3341.8</v>
      </c>
      <c r="Q36" s="62">
        <f>Consolidado_DSAO!Q36</f>
        <v>3437</v>
      </c>
      <c r="R36" s="21">
        <f>$O$6*Consolidado_DSAO!R36</f>
        <v>467.50000000000006</v>
      </c>
      <c r="S36" s="53">
        <f>$O$6*Consolidado_DSAO!S36</f>
        <v>348.70000000000005</v>
      </c>
      <c r="T36" s="60">
        <f t="shared" si="20"/>
        <v>816.2</v>
      </c>
      <c r="U36" s="62">
        <f>Consolidado_DSAO!U36</f>
        <v>262</v>
      </c>
      <c r="V36" s="21">
        <f>$O$6*Consolidado_DSAO!V36</f>
        <v>183.70000000000002</v>
      </c>
      <c r="W36" s="53">
        <f>$O$6*Consolidado_DSAO!W36</f>
        <v>105.60000000000001</v>
      </c>
      <c r="X36" s="60">
        <f t="shared" si="21"/>
        <v>289.3</v>
      </c>
      <c r="Y36" s="62">
        <f>Consolidado_DSAO!Y36</f>
        <v>104</v>
      </c>
      <c r="Z36" s="21">
        <f>$O$6*Consolidado_DSAO!Z36</f>
        <v>15.400000000000002</v>
      </c>
      <c r="AA36" s="53">
        <f>$O$6*Consolidado_DSAO!AA36</f>
        <v>13.200000000000001</v>
      </c>
      <c r="AB36" s="60">
        <f t="shared" si="22"/>
        <v>28.6</v>
      </c>
      <c r="AC36" s="63">
        <f>Consolidado_DSAO!AC36</f>
        <v>19</v>
      </c>
    </row>
    <row r="37" spans="2:29" s="1" customFormat="1" ht="13.5" customHeight="1">
      <c r="B37" s="52" t="s">
        <v>24</v>
      </c>
      <c r="C37" s="21">
        <f t="shared" si="13"/>
        <v>1981</v>
      </c>
      <c r="D37" s="53">
        <f t="shared" si="14"/>
        <v>587</v>
      </c>
      <c r="E37" s="54">
        <f t="shared" si="15"/>
        <v>2568</v>
      </c>
      <c r="F37" s="55">
        <f t="shared" si="16"/>
        <v>2868</v>
      </c>
      <c r="G37" s="56">
        <f t="shared" si="23"/>
        <v>17588</v>
      </c>
      <c r="H37" s="57">
        <f t="shared" si="24"/>
        <v>8612</v>
      </c>
      <c r="I37" s="58">
        <f t="shared" si="17"/>
        <v>26200</v>
      </c>
      <c r="J37" s="59">
        <f t="shared" si="25"/>
        <v>8243</v>
      </c>
      <c r="K37" s="60">
        <f t="shared" si="18"/>
        <v>17957</v>
      </c>
      <c r="M37" s="65" t="s">
        <v>24</v>
      </c>
      <c r="N37" s="21">
        <f>$O$6*Consolidado_DSAO!N37</f>
        <v>1542.2</v>
      </c>
      <c r="O37" s="53">
        <f>$O$6*Consolidado_DSAO!O37</f>
        <v>420.20000000000005</v>
      </c>
      <c r="P37" s="60">
        <f t="shared" si="19"/>
        <v>1962.4</v>
      </c>
      <c r="Q37" s="62">
        <f>Consolidado_DSAO!Q37</f>
        <v>2385</v>
      </c>
      <c r="R37" s="21">
        <f>$O$6*Consolidado_DSAO!R37</f>
        <v>246.40000000000003</v>
      </c>
      <c r="S37" s="53">
        <f>$O$6*Consolidado_DSAO!S37</f>
        <v>94.600000000000009</v>
      </c>
      <c r="T37" s="60">
        <f t="shared" si="20"/>
        <v>341.00000000000006</v>
      </c>
      <c r="U37" s="62">
        <f>Consolidado_DSAO!U37</f>
        <v>217</v>
      </c>
      <c r="V37" s="21">
        <f>$O$6*Consolidado_DSAO!V37</f>
        <v>157.30000000000001</v>
      </c>
      <c r="W37" s="53">
        <f>$O$6*Consolidado_DSAO!W37</f>
        <v>49.500000000000007</v>
      </c>
      <c r="X37" s="60">
        <f t="shared" si="21"/>
        <v>206.8</v>
      </c>
      <c r="Y37" s="62">
        <f>Consolidado_DSAO!Y37</f>
        <v>223</v>
      </c>
      <c r="Z37" s="21">
        <f>$O$6*Consolidado_DSAO!Z37</f>
        <v>35.200000000000003</v>
      </c>
      <c r="AA37" s="53">
        <f>$O$6*Consolidado_DSAO!AA37</f>
        <v>23.1</v>
      </c>
      <c r="AB37" s="60">
        <f t="shared" si="22"/>
        <v>58.300000000000004</v>
      </c>
      <c r="AC37" s="63">
        <f>Consolidado_DSAO!AC37</f>
        <v>43</v>
      </c>
    </row>
    <row r="38" spans="2:29" s="1" customFormat="1" ht="13.5" customHeight="1">
      <c r="B38" s="52" t="s">
        <v>25</v>
      </c>
      <c r="C38" s="21">
        <f t="shared" si="13"/>
        <v>1395</v>
      </c>
      <c r="D38" s="53">
        <f t="shared" si="14"/>
        <v>438</v>
      </c>
      <c r="E38" s="54">
        <f t="shared" si="15"/>
        <v>1833</v>
      </c>
      <c r="F38" s="55">
        <f t="shared" si="16"/>
        <v>2687</v>
      </c>
      <c r="G38" s="56">
        <f t="shared" si="23"/>
        <v>18983</v>
      </c>
      <c r="H38" s="57">
        <f t="shared" si="24"/>
        <v>9050</v>
      </c>
      <c r="I38" s="58">
        <f t="shared" si="17"/>
        <v>28033</v>
      </c>
      <c r="J38" s="59">
        <f t="shared" si="25"/>
        <v>10930</v>
      </c>
      <c r="K38" s="60">
        <f t="shared" si="18"/>
        <v>17103</v>
      </c>
      <c r="M38" s="65" t="s">
        <v>25</v>
      </c>
      <c r="N38" s="21">
        <f>$O$6*Consolidado_DSAO!N38</f>
        <v>1081.3000000000002</v>
      </c>
      <c r="O38" s="53">
        <f>$O$6*Consolidado_DSAO!O38</f>
        <v>312.40000000000003</v>
      </c>
      <c r="P38" s="60">
        <f t="shared" si="19"/>
        <v>1393.7000000000003</v>
      </c>
      <c r="Q38" s="62">
        <f>Consolidado_DSAO!Q38</f>
        <v>2299</v>
      </c>
      <c r="R38" s="21">
        <f>$O$6*Consolidado_DSAO!R38</f>
        <v>233.20000000000002</v>
      </c>
      <c r="S38" s="53">
        <f>$O$6*Consolidado_DSAO!S38</f>
        <v>95.7</v>
      </c>
      <c r="T38" s="60">
        <f t="shared" si="20"/>
        <v>328.90000000000003</v>
      </c>
      <c r="U38" s="62">
        <f>Consolidado_DSAO!U38</f>
        <v>205</v>
      </c>
      <c r="V38" s="21">
        <f>$O$6*Consolidado_DSAO!V38</f>
        <v>66</v>
      </c>
      <c r="W38" s="53">
        <f>$O$6*Consolidado_DSAO!W38</f>
        <v>22</v>
      </c>
      <c r="X38" s="60">
        <f t="shared" si="21"/>
        <v>88</v>
      </c>
      <c r="Y38" s="62">
        <f>Consolidado_DSAO!Y38</f>
        <v>160</v>
      </c>
      <c r="Z38" s="21">
        <f>$O$6*Consolidado_DSAO!Z38</f>
        <v>14.3</v>
      </c>
      <c r="AA38" s="53">
        <f>$O$6*Consolidado_DSAO!AA38</f>
        <v>7.7000000000000011</v>
      </c>
      <c r="AB38" s="60">
        <f t="shared" si="22"/>
        <v>22</v>
      </c>
      <c r="AC38" s="63">
        <f>Consolidado_DSAO!AC38</f>
        <v>23</v>
      </c>
    </row>
    <row r="39" spans="2:29" s="1" customFormat="1" ht="13.5" customHeight="1">
      <c r="B39" s="52" t="s">
        <v>26</v>
      </c>
      <c r="C39" s="21">
        <f t="shared" si="13"/>
        <v>1414</v>
      </c>
      <c r="D39" s="53">
        <f t="shared" si="14"/>
        <v>462</v>
      </c>
      <c r="E39" s="54">
        <f t="shared" si="15"/>
        <v>1876</v>
      </c>
      <c r="F39" s="55">
        <f t="shared" si="16"/>
        <v>2844</v>
      </c>
      <c r="G39" s="56">
        <f t="shared" si="23"/>
        <v>20397</v>
      </c>
      <c r="H39" s="57">
        <f t="shared" si="24"/>
        <v>9512</v>
      </c>
      <c r="I39" s="58">
        <f t="shared" si="17"/>
        <v>29909</v>
      </c>
      <c r="J39" s="59">
        <f t="shared" si="25"/>
        <v>13774</v>
      </c>
      <c r="K39" s="60">
        <f t="shared" si="18"/>
        <v>16135</v>
      </c>
      <c r="M39" s="65" t="s">
        <v>26</v>
      </c>
      <c r="N39" s="21">
        <f>$O$6*Consolidado_DSAO!N39</f>
        <v>1079.1000000000001</v>
      </c>
      <c r="O39" s="53">
        <f>$O$6*Consolidado_DSAO!O39</f>
        <v>331.1</v>
      </c>
      <c r="P39" s="60">
        <f t="shared" si="19"/>
        <v>1410.2000000000003</v>
      </c>
      <c r="Q39" s="62">
        <f>Consolidado_DSAO!Q39</f>
        <v>2371</v>
      </c>
      <c r="R39" s="21">
        <f>$O$6*Consolidado_DSAO!R39</f>
        <v>253.00000000000003</v>
      </c>
      <c r="S39" s="53">
        <f>$O$6*Consolidado_DSAO!S39</f>
        <v>97.9</v>
      </c>
      <c r="T39" s="60">
        <f t="shared" si="20"/>
        <v>350.90000000000003</v>
      </c>
      <c r="U39" s="62">
        <f>Consolidado_DSAO!U39</f>
        <v>245</v>
      </c>
      <c r="V39" s="21">
        <f>$O$6*Consolidado_DSAO!V39</f>
        <v>63.800000000000004</v>
      </c>
      <c r="W39" s="53">
        <f>$O$6*Consolidado_DSAO!W39</f>
        <v>23.1</v>
      </c>
      <c r="X39" s="60">
        <f t="shared" si="21"/>
        <v>86.9</v>
      </c>
      <c r="Y39" s="62">
        <f>Consolidado_DSAO!Y39</f>
        <v>194</v>
      </c>
      <c r="Z39" s="21">
        <f>$O$6*Consolidado_DSAO!Z39</f>
        <v>17.600000000000001</v>
      </c>
      <c r="AA39" s="53">
        <f>$O$6*Consolidado_DSAO!AA39</f>
        <v>9.9</v>
      </c>
      <c r="AB39" s="60">
        <f t="shared" si="22"/>
        <v>27.5</v>
      </c>
      <c r="AC39" s="63">
        <f>Consolidado_DSAO!AC39</f>
        <v>34</v>
      </c>
    </row>
    <row r="42" spans="2:29" s="1" customFormat="1" ht="20.25" customHeight="1">
      <c r="B42" s="2" t="s">
        <v>103</v>
      </c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2:29" s="1" customFormat="1" ht="14.25" customHeight="1"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2:29" s="32" customFormat="1" ht="15" customHeight="1">
      <c r="B44" s="178" t="s">
        <v>10</v>
      </c>
      <c r="C44" s="179" t="s">
        <v>31</v>
      </c>
      <c r="D44" s="179"/>
      <c r="E44" s="179"/>
      <c r="F44" s="179"/>
      <c r="G44" s="179"/>
      <c r="H44" s="179"/>
      <c r="I44" s="179"/>
      <c r="J44" s="179"/>
      <c r="K44" s="179"/>
      <c r="M44" s="180" t="s">
        <v>32</v>
      </c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</row>
    <row r="45" spans="2:29" s="11" customFormat="1" ht="12.75" customHeight="1">
      <c r="B45" s="178"/>
      <c r="C45" s="181" t="s">
        <v>4</v>
      </c>
      <c r="D45" s="182" t="s">
        <v>6</v>
      </c>
      <c r="E45" s="183" t="s">
        <v>33</v>
      </c>
      <c r="F45" s="184" t="s">
        <v>34</v>
      </c>
      <c r="G45" s="185" t="s">
        <v>13</v>
      </c>
      <c r="H45" s="185"/>
      <c r="I45" s="185"/>
      <c r="J45" s="186" t="s">
        <v>35</v>
      </c>
      <c r="K45" s="183" t="s">
        <v>14</v>
      </c>
      <c r="M45" s="182" t="s">
        <v>10</v>
      </c>
      <c r="N45" s="187" t="s">
        <v>36</v>
      </c>
      <c r="O45" s="187"/>
      <c r="P45" s="187"/>
      <c r="Q45" s="187"/>
      <c r="R45" s="187" t="s">
        <v>37</v>
      </c>
      <c r="S45" s="187"/>
      <c r="T45" s="187"/>
      <c r="U45" s="187"/>
      <c r="V45" s="187" t="s">
        <v>38</v>
      </c>
      <c r="W45" s="187"/>
      <c r="X45" s="187"/>
      <c r="Y45" s="187"/>
      <c r="Z45" s="188" t="s">
        <v>39</v>
      </c>
      <c r="AA45" s="188"/>
      <c r="AB45" s="188"/>
      <c r="AC45" s="188"/>
    </row>
    <row r="46" spans="2:29" s="11" customFormat="1" ht="27" customHeight="1">
      <c r="B46" s="178"/>
      <c r="C46" s="181"/>
      <c r="D46" s="182"/>
      <c r="E46" s="183"/>
      <c r="F46" s="184"/>
      <c r="G46" s="36" t="s">
        <v>4</v>
      </c>
      <c r="H46" s="37" t="s">
        <v>6</v>
      </c>
      <c r="I46" s="14" t="s">
        <v>3</v>
      </c>
      <c r="J46" s="186"/>
      <c r="K46" s="183"/>
      <c r="M46" s="182"/>
      <c r="N46" s="33" t="s">
        <v>4</v>
      </c>
      <c r="O46" s="34" t="s">
        <v>6</v>
      </c>
      <c r="P46" s="35" t="s">
        <v>33</v>
      </c>
      <c r="Q46" s="38" t="s">
        <v>34</v>
      </c>
      <c r="R46" s="33" t="s">
        <v>4</v>
      </c>
      <c r="S46" s="34" t="s">
        <v>6</v>
      </c>
      <c r="T46" s="35" t="s">
        <v>33</v>
      </c>
      <c r="U46" s="38" t="s">
        <v>34</v>
      </c>
      <c r="V46" s="33" t="s">
        <v>4</v>
      </c>
      <c r="W46" s="34" t="s">
        <v>6</v>
      </c>
      <c r="X46" s="35" t="s">
        <v>33</v>
      </c>
      <c r="Y46" s="38" t="s">
        <v>34</v>
      </c>
      <c r="Z46" s="33" t="s">
        <v>4</v>
      </c>
      <c r="AA46" s="34" t="s">
        <v>6</v>
      </c>
      <c r="AB46" s="35" t="s">
        <v>33</v>
      </c>
      <c r="AC46" s="39" t="s">
        <v>34</v>
      </c>
    </row>
    <row r="47" spans="2:29" s="1" customFormat="1" ht="14.25" customHeight="1">
      <c r="B47" s="40" t="s">
        <v>16</v>
      </c>
      <c r="C47" s="16">
        <f t="shared" ref="C47:C57" si="26">ROUND(SUM(N47,R47,V47,Z47),0)</f>
        <v>0</v>
      </c>
      <c r="D47" s="41">
        <f t="shared" ref="D47:D57" si="27">ROUND(SUM(O47,S47,W47,AA47),0)</f>
        <v>0</v>
      </c>
      <c r="E47" s="42">
        <f t="shared" ref="E47:E57" si="28">SUM(C47:D47)</f>
        <v>0</v>
      </c>
      <c r="F47" s="43">
        <f t="shared" ref="F47:F57" si="29">SUM(Q47,U47,Y47,AC47)</f>
        <v>0</v>
      </c>
      <c r="G47" s="44">
        <f>C47</f>
        <v>0</v>
      </c>
      <c r="H47" s="45">
        <f>D47</f>
        <v>0</v>
      </c>
      <c r="I47" s="46">
        <f t="shared" ref="I47:I57" si="30">SUM(G47:H47)</f>
        <v>0</v>
      </c>
      <c r="J47" s="47">
        <f>F47</f>
        <v>0</v>
      </c>
      <c r="K47" s="48">
        <f t="shared" ref="K47:K57" si="31">I47-J47</f>
        <v>0</v>
      </c>
      <c r="M47" s="64" t="s">
        <v>16</v>
      </c>
      <c r="N47" s="16">
        <f>$O$6*Consolidado_DSAO!N47</f>
        <v>0</v>
      </c>
      <c r="O47" s="41">
        <f>$O$6*Consolidado_DSAO!O47</f>
        <v>0</v>
      </c>
      <c r="P47" s="48">
        <f t="shared" ref="P47:P57" si="32">SUM(N47:O47)</f>
        <v>0</v>
      </c>
      <c r="Q47" s="50">
        <f>Consolidado_DSAO!Q47</f>
        <v>0</v>
      </c>
      <c r="R47" s="16">
        <f>$O$6*Consolidado_DSAO!R47</f>
        <v>0</v>
      </c>
      <c r="S47" s="41">
        <f>$O$6*Consolidado_DSAO!S47</f>
        <v>0</v>
      </c>
      <c r="T47" s="48">
        <f t="shared" ref="T47:T57" si="33">SUM(R47:S47)</f>
        <v>0</v>
      </c>
      <c r="U47" s="50">
        <f>Consolidado_DSAO!U47</f>
        <v>0</v>
      </c>
      <c r="V47" s="16">
        <f>$O$6*Consolidado_DSAO!V47</f>
        <v>0</v>
      </c>
      <c r="W47" s="41">
        <f>$O$6*Consolidado_DSAO!W47</f>
        <v>0</v>
      </c>
      <c r="X47" s="48">
        <f t="shared" ref="X47:X57" si="34">SUM(V47:W47)</f>
        <v>0</v>
      </c>
      <c r="Y47" s="50">
        <f>Consolidado_DSAO!Y47</f>
        <v>0</v>
      </c>
      <c r="Z47" s="16">
        <f>$O$6*Consolidado_DSAO!Z47</f>
        <v>0</v>
      </c>
      <c r="AA47" s="41">
        <f>$O$6*Consolidado_DSAO!AA47</f>
        <v>0</v>
      </c>
      <c r="AB47" s="48">
        <f t="shared" ref="AB47:AB57" si="35">SUM(Z47:AA47)</f>
        <v>0</v>
      </c>
      <c r="AC47" s="51">
        <f>Consolidado_DSAO!AC47</f>
        <v>0</v>
      </c>
    </row>
    <row r="48" spans="2:29" s="1" customFormat="1" ht="13.5" customHeight="1">
      <c r="B48" s="52" t="s">
        <v>17</v>
      </c>
      <c r="C48" s="21">
        <f t="shared" si="26"/>
        <v>121</v>
      </c>
      <c r="D48" s="53">
        <f t="shared" si="27"/>
        <v>72</v>
      </c>
      <c r="E48" s="54">
        <f t="shared" si="28"/>
        <v>193</v>
      </c>
      <c r="F48" s="55">
        <f t="shared" si="29"/>
        <v>45</v>
      </c>
      <c r="G48" s="56">
        <f t="shared" ref="G48:G57" si="36">G47+C48</f>
        <v>121</v>
      </c>
      <c r="H48" s="57">
        <f t="shared" ref="H48:H57" si="37">H47+D48</f>
        <v>72</v>
      </c>
      <c r="I48" s="58">
        <f t="shared" si="30"/>
        <v>193</v>
      </c>
      <c r="J48" s="59">
        <f t="shared" ref="J48:J57" si="38">J47+F48</f>
        <v>45</v>
      </c>
      <c r="K48" s="60">
        <f t="shared" si="31"/>
        <v>148</v>
      </c>
      <c r="M48" s="65" t="s">
        <v>17</v>
      </c>
      <c r="N48" s="21">
        <f>$O$6*Consolidado_DSAO!N48</f>
        <v>81.400000000000006</v>
      </c>
      <c r="O48" s="53">
        <f>$O$6*Consolidado_DSAO!O48</f>
        <v>47.300000000000004</v>
      </c>
      <c r="P48" s="60">
        <f t="shared" si="32"/>
        <v>128.70000000000002</v>
      </c>
      <c r="Q48" s="62">
        <f>Consolidado_DSAO!Q48</f>
        <v>28</v>
      </c>
      <c r="R48" s="21">
        <f>$O$6*Consolidado_DSAO!R48</f>
        <v>19.8</v>
      </c>
      <c r="S48" s="53">
        <f>$O$6*Consolidado_DSAO!S48</f>
        <v>15.400000000000002</v>
      </c>
      <c r="T48" s="60">
        <f t="shared" si="33"/>
        <v>35.200000000000003</v>
      </c>
      <c r="U48" s="62">
        <f>Consolidado_DSAO!U48</f>
        <v>17</v>
      </c>
      <c r="V48" s="21">
        <f>$O$6*Consolidado_DSAO!V48</f>
        <v>15.400000000000002</v>
      </c>
      <c r="W48" s="53">
        <f>$O$6*Consolidado_DSAO!W48</f>
        <v>8.8000000000000007</v>
      </c>
      <c r="X48" s="60">
        <f t="shared" si="34"/>
        <v>24.200000000000003</v>
      </c>
      <c r="Y48" s="62">
        <f>Consolidado_DSAO!Y48</f>
        <v>0</v>
      </c>
      <c r="Z48" s="21">
        <f>$O$6*Consolidado_DSAO!Z48</f>
        <v>4.4000000000000004</v>
      </c>
      <c r="AA48" s="53">
        <f>$O$6*Consolidado_DSAO!AA48</f>
        <v>0</v>
      </c>
      <c r="AB48" s="60">
        <f t="shared" si="35"/>
        <v>4.4000000000000004</v>
      </c>
      <c r="AC48" s="63">
        <f>Consolidado_DSAO!AC48</f>
        <v>0</v>
      </c>
    </row>
    <row r="49" spans="2:29" s="1" customFormat="1" ht="13.5" customHeight="1">
      <c r="B49" s="52" t="s">
        <v>18</v>
      </c>
      <c r="C49" s="21">
        <f t="shared" si="26"/>
        <v>274</v>
      </c>
      <c r="D49" s="53">
        <f t="shared" si="27"/>
        <v>164</v>
      </c>
      <c r="E49" s="54">
        <f t="shared" si="28"/>
        <v>438</v>
      </c>
      <c r="F49" s="55">
        <f t="shared" si="29"/>
        <v>46</v>
      </c>
      <c r="G49" s="56">
        <f t="shared" si="36"/>
        <v>395</v>
      </c>
      <c r="H49" s="57">
        <f t="shared" si="37"/>
        <v>236</v>
      </c>
      <c r="I49" s="58">
        <f t="shared" si="30"/>
        <v>631</v>
      </c>
      <c r="J49" s="59">
        <f t="shared" si="38"/>
        <v>91</v>
      </c>
      <c r="K49" s="60">
        <f t="shared" si="31"/>
        <v>540</v>
      </c>
      <c r="M49" s="65" t="s">
        <v>18</v>
      </c>
      <c r="N49" s="21">
        <f>$O$6*Consolidado_DSAO!N49</f>
        <v>157.30000000000001</v>
      </c>
      <c r="O49" s="53">
        <f>$O$6*Consolidado_DSAO!O49</f>
        <v>90.2</v>
      </c>
      <c r="P49" s="60">
        <f t="shared" si="32"/>
        <v>247.5</v>
      </c>
      <c r="Q49" s="62">
        <f>Consolidado_DSAO!Q49</f>
        <v>25</v>
      </c>
      <c r="R49" s="21">
        <f>$O$6*Consolidado_DSAO!R49</f>
        <v>42.900000000000006</v>
      </c>
      <c r="S49" s="53">
        <f>$O$6*Consolidado_DSAO!S49</f>
        <v>40.700000000000003</v>
      </c>
      <c r="T49" s="60">
        <f t="shared" si="33"/>
        <v>83.600000000000009</v>
      </c>
      <c r="U49" s="62">
        <f>Consolidado_DSAO!U49</f>
        <v>18</v>
      </c>
      <c r="V49" s="21">
        <f>$O$6*Consolidado_DSAO!V49</f>
        <v>28.6</v>
      </c>
      <c r="W49" s="53">
        <f>$O$6*Consolidado_DSAO!W49</f>
        <v>20.900000000000002</v>
      </c>
      <c r="X49" s="60">
        <f t="shared" si="34"/>
        <v>49.5</v>
      </c>
      <c r="Y49" s="62">
        <f>Consolidado_DSAO!Y49</f>
        <v>0</v>
      </c>
      <c r="Z49" s="21">
        <f>$O$6*Consolidado_DSAO!Z49</f>
        <v>45.1</v>
      </c>
      <c r="AA49" s="53">
        <f>$O$6*Consolidado_DSAO!AA49</f>
        <v>12.100000000000001</v>
      </c>
      <c r="AB49" s="60">
        <f t="shared" si="35"/>
        <v>57.2</v>
      </c>
      <c r="AC49" s="63">
        <f>Consolidado_DSAO!AC49</f>
        <v>3</v>
      </c>
    </row>
    <row r="50" spans="2:29" s="1" customFormat="1" ht="13.5" customHeight="1">
      <c r="B50" s="52" t="s">
        <v>19</v>
      </c>
      <c r="C50" s="21">
        <f t="shared" si="26"/>
        <v>926</v>
      </c>
      <c r="D50" s="53">
        <f t="shared" si="27"/>
        <v>483</v>
      </c>
      <c r="E50" s="54">
        <f t="shared" si="28"/>
        <v>1409</v>
      </c>
      <c r="F50" s="55">
        <f t="shared" si="29"/>
        <v>85</v>
      </c>
      <c r="G50" s="56">
        <f t="shared" si="36"/>
        <v>1321</v>
      </c>
      <c r="H50" s="57">
        <f t="shared" si="37"/>
        <v>719</v>
      </c>
      <c r="I50" s="58">
        <f t="shared" si="30"/>
        <v>2040</v>
      </c>
      <c r="J50" s="59">
        <f t="shared" si="38"/>
        <v>176</v>
      </c>
      <c r="K50" s="60">
        <f t="shared" si="31"/>
        <v>1864</v>
      </c>
      <c r="M50" s="65" t="s">
        <v>19</v>
      </c>
      <c r="N50" s="21">
        <f>$O$6*Consolidado_DSAO!N50</f>
        <v>599.5</v>
      </c>
      <c r="O50" s="53">
        <f>$O$6*Consolidado_DSAO!O50</f>
        <v>298.10000000000002</v>
      </c>
      <c r="P50" s="60">
        <f t="shared" si="32"/>
        <v>897.6</v>
      </c>
      <c r="Q50" s="62">
        <f>Consolidado_DSAO!Q50</f>
        <v>50</v>
      </c>
      <c r="R50" s="21">
        <f>$O$6*Consolidado_DSAO!R50</f>
        <v>144.10000000000002</v>
      </c>
      <c r="S50" s="53">
        <f>$O$6*Consolidado_DSAO!S50</f>
        <v>80.300000000000011</v>
      </c>
      <c r="T50" s="60">
        <f t="shared" si="33"/>
        <v>224.40000000000003</v>
      </c>
      <c r="U50" s="62">
        <f>Consolidado_DSAO!U50</f>
        <v>14</v>
      </c>
      <c r="V50" s="21">
        <f>$O$6*Consolidado_DSAO!V50</f>
        <v>97.9</v>
      </c>
      <c r="W50" s="53">
        <f>$O$6*Consolidado_DSAO!W50</f>
        <v>63.800000000000004</v>
      </c>
      <c r="X50" s="60">
        <f t="shared" si="34"/>
        <v>161.70000000000002</v>
      </c>
      <c r="Y50" s="62">
        <f>Consolidado_DSAO!Y50</f>
        <v>11</v>
      </c>
      <c r="Z50" s="21">
        <f>$O$6*Consolidado_DSAO!Z50</f>
        <v>84.7</v>
      </c>
      <c r="AA50" s="53">
        <f>$O$6*Consolidado_DSAO!AA50</f>
        <v>40.700000000000003</v>
      </c>
      <c r="AB50" s="60">
        <f t="shared" si="35"/>
        <v>125.4</v>
      </c>
      <c r="AC50" s="63">
        <f>Consolidado_DSAO!AC50</f>
        <v>10</v>
      </c>
    </row>
    <row r="51" spans="2:29" s="1" customFormat="1" ht="13.5" customHeight="1">
      <c r="B51" s="52" t="s">
        <v>20</v>
      </c>
      <c r="C51" s="21">
        <f t="shared" si="26"/>
        <v>1427</v>
      </c>
      <c r="D51" s="53">
        <f t="shared" si="27"/>
        <v>700</v>
      </c>
      <c r="E51" s="54">
        <f t="shared" si="28"/>
        <v>2127</v>
      </c>
      <c r="F51" s="55">
        <f t="shared" si="29"/>
        <v>239</v>
      </c>
      <c r="G51" s="56">
        <f t="shared" si="36"/>
        <v>2748</v>
      </c>
      <c r="H51" s="57">
        <f t="shared" si="37"/>
        <v>1419</v>
      </c>
      <c r="I51" s="58">
        <f t="shared" si="30"/>
        <v>4167</v>
      </c>
      <c r="J51" s="59">
        <f t="shared" si="38"/>
        <v>415</v>
      </c>
      <c r="K51" s="60">
        <f t="shared" si="31"/>
        <v>3752</v>
      </c>
      <c r="M51" s="65" t="s">
        <v>20</v>
      </c>
      <c r="N51" s="21">
        <f>$O$6*Consolidado_DSAO!N51</f>
        <v>982.30000000000007</v>
      </c>
      <c r="O51" s="53">
        <f>$O$6*Consolidado_DSAO!O51</f>
        <v>497.20000000000005</v>
      </c>
      <c r="P51" s="60">
        <f t="shared" si="32"/>
        <v>1479.5</v>
      </c>
      <c r="Q51" s="62">
        <f>Consolidado_DSAO!Q51</f>
        <v>147</v>
      </c>
      <c r="R51" s="21">
        <f>$O$6*Consolidado_DSAO!R51</f>
        <v>218.9</v>
      </c>
      <c r="S51" s="53">
        <f>$O$6*Consolidado_DSAO!S51</f>
        <v>114.4</v>
      </c>
      <c r="T51" s="60">
        <f t="shared" si="33"/>
        <v>333.3</v>
      </c>
      <c r="U51" s="62">
        <f>Consolidado_DSAO!U51</f>
        <v>67</v>
      </c>
      <c r="V51" s="21">
        <f>$O$6*Consolidado_DSAO!V51</f>
        <v>169.4</v>
      </c>
      <c r="W51" s="53">
        <f>$O$6*Consolidado_DSAO!W51</f>
        <v>74.800000000000011</v>
      </c>
      <c r="X51" s="60">
        <f t="shared" si="34"/>
        <v>244.20000000000002</v>
      </c>
      <c r="Y51" s="62">
        <f>Consolidado_DSAO!Y51</f>
        <v>19</v>
      </c>
      <c r="Z51" s="21">
        <f>$O$6*Consolidado_DSAO!Z51</f>
        <v>56.1</v>
      </c>
      <c r="AA51" s="53">
        <f>$O$6*Consolidado_DSAO!AA51</f>
        <v>13.200000000000001</v>
      </c>
      <c r="AB51" s="60">
        <f t="shared" si="35"/>
        <v>69.3</v>
      </c>
      <c r="AC51" s="63">
        <f>Consolidado_DSAO!AC51</f>
        <v>6</v>
      </c>
    </row>
    <row r="52" spans="2:29" s="1" customFormat="1" ht="13.5" customHeight="1">
      <c r="B52" s="52" t="s">
        <v>21</v>
      </c>
      <c r="C52" s="21">
        <f t="shared" si="26"/>
        <v>1542</v>
      </c>
      <c r="D52" s="53">
        <f t="shared" si="27"/>
        <v>1669</v>
      </c>
      <c r="E52" s="54">
        <f t="shared" si="28"/>
        <v>3211</v>
      </c>
      <c r="F52" s="55">
        <f t="shared" si="29"/>
        <v>342</v>
      </c>
      <c r="G52" s="56">
        <f t="shared" si="36"/>
        <v>4290</v>
      </c>
      <c r="H52" s="57">
        <f t="shared" si="37"/>
        <v>3088</v>
      </c>
      <c r="I52" s="58">
        <f t="shared" si="30"/>
        <v>7378</v>
      </c>
      <c r="J52" s="59">
        <f t="shared" si="38"/>
        <v>757</v>
      </c>
      <c r="K52" s="60">
        <f t="shared" si="31"/>
        <v>6621</v>
      </c>
      <c r="M52" s="65" t="s">
        <v>21</v>
      </c>
      <c r="N52" s="21">
        <f>$O$6*Consolidado_DSAO!N52</f>
        <v>884.40000000000009</v>
      </c>
      <c r="O52" s="53">
        <f>$O$6*Consolidado_DSAO!O52</f>
        <v>1285.9000000000001</v>
      </c>
      <c r="P52" s="60">
        <f t="shared" si="32"/>
        <v>2170.3000000000002</v>
      </c>
      <c r="Q52" s="62">
        <f>Consolidado_DSAO!Q52</f>
        <v>215</v>
      </c>
      <c r="R52" s="21">
        <f>$O$6*Consolidado_DSAO!R52</f>
        <v>310.20000000000005</v>
      </c>
      <c r="S52" s="53">
        <f>$O$6*Consolidado_DSAO!S52</f>
        <v>201.3</v>
      </c>
      <c r="T52" s="60">
        <f t="shared" si="33"/>
        <v>511.50000000000006</v>
      </c>
      <c r="U52" s="62">
        <f>Consolidado_DSAO!U52</f>
        <v>68</v>
      </c>
      <c r="V52" s="21">
        <f>$O$6*Consolidado_DSAO!V52</f>
        <v>267.3</v>
      </c>
      <c r="W52" s="53">
        <f>$O$6*Consolidado_DSAO!W52</f>
        <v>127.60000000000001</v>
      </c>
      <c r="X52" s="60">
        <f t="shared" si="34"/>
        <v>394.90000000000003</v>
      </c>
      <c r="Y52" s="62">
        <f>Consolidado_DSAO!Y52</f>
        <v>34</v>
      </c>
      <c r="Z52" s="21">
        <f>$O$6*Consolidado_DSAO!Z52</f>
        <v>80.300000000000011</v>
      </c>
      <c r="AA52" s="53">
        <f>$O$6*Consolidado_DSAO!AA52</f>
        <v>53.900000000000006</v>
      </c>
      <c r="AB52" s="60">
        <f t="shared" si="35"/>
        <v>134.20000000000002</v>
      </c>
      <c r="AC52" s="63">
        <f>Consolidado_DSAO!AC52</f>
        <v>25</v>
      </c>
    </row>
    <row r="53" spans="2:29" s="1" customFormat="1" ht="13.5" customHeight="1">
      <c r="B53" s="52" t="s">
        <v>22</v>
      </c>
      <c r="C53" s="21">
        <f t="shared" si="26"/>
        <v>3682</v>
      </c>
      <c r="D53" s="53">
        <f t="shared" si="27"/>
        <v>1719</v>
      </c>
      <c r="E53" s="54">
        <f t="shared" si="28"/>
        <v>5401</v>
      </c>
      <c r="F53" s="55">
        <f t="shared" si="29"/>
        <v>512</v>
      </c>
      <c r="G53" s="56">
        <f t="shared" si="36"/>
        <v>7972</v>
      </c>
      <c r="H53" s="57">
        <f t="shared" si="37"/>
        <v>4807</v>
      </c>
      <c r="I53" s="58">
        <f t="shared" si="30"/>
        <v>12779</v>
      </c>
      <c r="J53" s="59">
        <f t="shared" si="38"/>
        <v>1269</v>
      </c>
      <c r="K53" s="60">
        <f t="shared" si="31"/>
        <v>11510</v>
      </c>
      <c r="M53" s="65" t="s">
        <v>22</v>
      </c>
      <c r="N53" s="21">
        <f>$O$6*Consolidado_DSAO!N53</f>
        <v>2327.6000000000004</v>
      </c>
      <c r="O53" s="53">
        <f>$O$6*Consolidado_DSAO!O53</f>
        <v>981.2</v>
      </c>
      <c r="P53" s="60">
        <f t="shared" si="32"/>
        <v>3308.8</v>
      </c>
      <c r="Q53" s="62">
        <f>Consolidado_DSAO!Q53</f>
        <v>354</v>
      </c>
      <c r="R53" s="21">
        <f>$O$6*Consolidado_DSAO!R53</f>
        <v>939.40000000000009</v>
      </c>
      <c r="S53" s="53">
        <f>$O$6*Consolidado_DSAO!S53</f>
        <v>577.5</v>
      </c>
      <c r="T53" s="60">
        <f t="shared" si="33"/>
        <v>1516.9</v>
      </c>
      <c r="U53" s="62">
        <f>Consolidado_DSAO!U53</f>
        <v>77</v>
      </c>
      <c r="V53" s="21">
        <f>$O$6*Consolidado_DSAO!V53</f>
        <v>338.8</v>
      </c>
      <c r="W53" s="53">
        <f>$O$6*Consolidado_DSAO!W53</f>
        <v>128.70000000000002</v>
      </c>
      <c r="X53" s="60">
        <f t="shared" si="34"/>
        <v>467.5</v>
      </c>
      <c r="Y53" s="62">
        <f>Consolidado_DSAO!Y53</f>
        <v>62</v>
      </c>
      <c r="Z53" s="21">
        <f>$O$6*Consolidado_DSAO!Z53</f>
        <v>75.900000000000006</v>
      </c>
      <c r="AA53" s="53">
        <f>$O$6*Consolidado_DSAO!AA53</f>
        <v>31.900000000000002</v>
      </c>
      <c r="AB53" s="60">
        <f t="shared" si="35"/>
        <v>107.80000000000001</v>
      </c>
      <c r="AC53" s="63">
        <f>Consolidado_DSAO!AC53</f>
        <v>19</v>
      </c>
    </row>
    <row r="54" spans="2:29" s="1" customFormat="1" ht="13.5" customHeight="1">
      <c r="B54" s="52" t="s">
        <v>23</v>
      </c>
      <c r="C54" s="21">
        <f t="shared" si="26"/>
        <v>1950</v>
      </c>
      <c r="D54" s="53">
        <f t="shared" si="27"/>
        <v>1102</v>
      </c>
      <c r="E54" s="54">
        <f t="shared" si="28"/>
        <v>3052</v>
      </c>
      <c r="F54" s="55">
        <f t="shared" si="29"/>
        <v>2123</v>
      </c>
      <c r="G54" s="56">
        <f t="shared" si="36"/>
        <v>9922</v>
      </c>
      <c r="H54" s="57">
        <f t="shared" si="37"/>
        <v>5909</v>
      </c>
      <c r="I54" s="58">
        <f t="shared" si="30"/>
        <v>15831</v>
      </c>
      <c r="J54" s="59">
        <f t="shared" si="38"/>
        <v>3392</v>
      </c>
      <c r="K54" s="60">
        <f t="shared" si="31"/>
        <v>12439</v>
      </c>
      <c r="M54" s="65" t="s">
        <v>23</v>
      </c>
      <c r="N54" s="21">
        <f>$O$6*Consolidado_DSAO!N54</f>
        <v>1236.4000000000001</v>
      </c>
      <c r="O54" s="53">
        <f>$O$6*Consolidado_DSAO!O54</f>
        <v>602.80000000000007</v>
      </c>
      <c r="P54" s="60">
        <f t="shared" si="32"/>
        <v>1839.2000000000003</v>
      </c>
      <c r="Q54" s="62">
        <f>Consolidado_DSAO!Q54</f>
        <v>1752</v>
      </c>
      <c r="R54" s="21">
        <f>$O$6*Consolidado_DSAO!R54</f>
        <v>459.8</v>
      </c>
      <c r="S54" s="53">
        <f>$O$6*Consolidado_DSAO!S54</f>
        <v>338.8</v>
      </c>
      <c r="T54" s="60">
        <f t="shared" si="33"/>
        <v>798.6</v>
      </c>
      <c r="U54" s="62">
        <f>Consolidado_DSAO!U54</f>
        <v>250</v>
      </c>
      <c r="V54" s="21">
        <f>$O$6*Consolidado_DSAO!V54</f>
        <v>214.50000000000003</v>
      </c>
      <c r="W54" s="53">
        <f>$O$6*Consolidado_DSAO!W54</f>
        <v>119.9</v>
      </c>
      <c r="X54" s="60">
        <f t="shared" si="34"/>
        <v>334.40000000000003</v>
      </c>
      <c r="Y54" s="62">
        <f>Consolidado_DSAO!Y54</f>
        <v>93</v>
      </c>
      <c r="Z54" s="21">
        <f>$O$6*Consolidado_DSAO!Z54</f>
        <v>39.6</v>
      </c>
      <c r="AA54" s="53">
        <f>$O$6*Consolidado_DSAO!AA54</f>
        <v>40.700000000000003</v>
      </c>
      <c r="AB54" s="60">
        <f t="shared" si="35"/>
        <v>80.300000000000011</v>
      </c>
      <c r="AC54" s="63">
        <f>Consolidado_DSAO!AC54</f>
        <v>28</v>
      </c>
    </row>
    <row r="55" spans="2:29" s="1" customFormat="1" ht="13.5" customHeight="1">
      <c r="B55" s="52" t="s">
        <v>24</v>
      </c>
      <c r="C55" s="21">
        <f t="shared" si="26"/>
        <v>1389</v>
      </c>
      <c r="D55" s="53">
        <f t="shared" si="27"/>
        <v>751</v>
      </c>
      <c r="E55" s="54">
        <f t="shared" si="28"/>
        <v>2140</v>
      </c>
      <c r="F55" s="55">
        <f t="shared" si="29"/>
        <v>2404</v>
      </c>
      <c r="G55" s="56">
        <f t="shared" si="36"/>
        <v>11311</v>
      </c>
      <c r="H55" s="57">
        <f t="shared" si="37"/>
        <v>6660</v>
      </c>
      <c r="I55" s="58">
        <f t="shared" si="30"/>
        <v>17971</v>
      </c>
      <c r="J55" s="59">
        <f t="shared" si="38"/>
        <v>5796</v>
      </c>
      <c r="K55" s="60">
        <f t="shared" si="31"/>
        <v>12175</v>
      </c>
      <c r="M55" s="65" t="s">
        <v>24</v>
      </c>
      <c r="N55" s="21">
        <f>$O$6*Consolidado_DSAO!N55</f>
        <v>776.6</v>
      </c>
      <c r="O55" s="53">
        <f>$O$6*Consolidado_DSAO!O55</f>
        <v>407.00000000000006</v>
      </c>
      <c r="P55" s="60">
        <f t="shared" si="32"/>
        <v>1183.6000000000001</v>
      </c>
      <c r="Q55" s="62">
        <f>Consolidado_DSAO!Q55</f>
        <v>1950</v>
      </c>
      <c r="R55" s="21">
        <f>$O$6*Consolidado_DSAO!R55</f>
        <v>404.8</v>
      </c>
      <c r="S55" s="53">
        <f>$O$6*Consolidado_DSAO!S55</f>
        <v>221.10000000000002</v>
      </c>
      <c r="T55" s="60">
        <f t="shared" si="33"/>
        <v>625.90000000000009</v>
      </c>
      <c r="U55" s="62">
        <f>Consolidado_DSAO!U55</f>
        <v>222</v>
      </c>
      <c r="V55" s="21">
        <f>$O$6*Consolidado_DSAO!V55</f>
        <v>174.9</v>
      </c>
      <c r="W55" s="53">
        <f>$O$6*Consolidado_DSAO!W55</f>
        <v>96.800000000000011</v>
      </c>
      <c r="X55" s="60">
        <f t="shared" si="34"/>
        <v>271.70000000000005</v>
      </c>
      <c r="Y55" s="62">
        <f>Consolidado_DSAO!Y55</f>
        <v>193</v>
      </c>
      <c r="Z55" s="21">
        <f>$O$6*Consolidado_DSAO!Z55</f>
        <v>33</v>
      </c>
      <c r="AA55" s="53">
        <f>$O$6*Consolidado_DSAO!AA55</f>
        <v>26.400000000000002</v>
      </c>
      <c r="AB55" s="60">
        <f t="shared" si="35"/>
        <v>59.400000000000006</v>
      </c>
      <c r="AC55" s="63">
        <f>Consolidado_DSAO!AC55</f>
        <v>39</v>
      </c>
    </row>
    <row r="56" spans="2:29" s="1" customFormat="1" ht="13.5" customHeight="1">
      <c r="B56" s="52" t="s">
        <v>25</v>
      </c>
      <c r="C56" s="21">
        <f t="shared" si="26"/>
        <v>755</v>
      </c>
      <c r="D56" s="53">
        <f t="shared" si="27"/>
        <v>629</v>
      </c>
      <c r="E56" s="54">
        <f t="shared" si="28"/>
        <v>1384</v>
      </c>
      <c r="F56" s="55">
        <f t="shared" si="29"/>
        <v>1543</v>
      </c>
      <c r="G56" s="56">
        <f t="shared" si="36"/>
        <v>12066</v>
      </c>
      <c r="H56" s="57">
        <f t="shared" si="37"/>
        <v>7289</v>
      </c>
      <c r="I56" s="58">
        <f t="shared" si="30"/>
        <v>19355</v>
      </c>
      <c r="J56" s="59">
        <f t="shared" si="38"/>
        <v>7339</v>
      </c>
      <c r="K56" s="60">
        <f t="shared" si="31"/>
        <v>12016</v>
      </c>
      <c r="M56" s="65" t="s">
        <v>25</v>
      </c>
      <c r="N56" s="21">
        <f>$O$6*Consolidado_DSAO!N56</f>
        <v>470.8</v>
      </c>
      <c r="O56" s="53">
        <f>$O$6*Consolidado_DSAO!O56</f>
        <v>260.70000000000005</v>
      </c>
      <c r="P56" s="60">
        <f t="shared" si="32"/>
        <v>731.5</v>
      </c>
      <c r="Q56" s="62">
        <f>Consolidado_DSAO!Q56</f>
        <v>1214</v>
      </c>
      <c r="R56" s="21">
        <f>$O$6*Consolidado_DSAO!R56</f>
        <v>146.30000000000001</v>
      </c>
      <c r="S56" s="53">
        <f>$O$6*Consolidado_DSAO!S56</f>
        <v>262.90000000000003</v>
      </c>
      <c r="T56" s="60">
        <f t="shared" si="33"/>
        <v>409.20000000000005</v>
      </c>
      <c r="U56" s="62">
        <f>Consolidado_DSAO!U56</f>
        <v>164</v>
      </c>
      <c r="V56" s="21">
        <f>$O$6*Consolidado_DSAO!V56</f>
        <v>125.4</v>
      </c>
      <c r="W56" s="53">
        <f>$O$6*Consolidado_DSAO!W56</f>
        <v>90.2</v>
      </c>
      <c r="X56" s="60">
        <f t="shared" si="34"/>
        <v>215.60000000000002</v>
      </c>
      <c r="Y56" s="62">
        <f>Consolidado_DSAO!Y56</f>
        <v>133</v>
      </c>
      <c r="Z56" s="21">
        <f>$O$6*Consolidado_DSAO!Z56</f>
        <v>12.100000000000001</v>
      </c>
      <c r="AA56" s="53">
        <f>$O$6*Consolidado_DSAO!AA56</f>
        <v>15.400000000000002</v>
      </c>
      <c r="AB56" s="60">
        <f t="shared" si="35"/>
        <v>27.500000000000004</v>
      </c>
      <c r="AC56" s="63">
        <f>Consolidado_DSAO!AC56</f>
        <v>32</v>
      </c>
    </row>
    <row r="57" spans="2:29" s="1" customFormat="1" ht="13.5" customHeight="1">
      <c r="B57" s="52" t="s">
        <v>26</v>
      </c>
      <c r="C57" s="21">
        <f t="shared" si="26"/>
        <v>640</v>
      </c>
      <c r="D57" s="53">
        <f t="shared" si="27"/>
        <v>480</v>
      </c>
      <c r="E57" s="54">
        <f t="shared" si="28"/>
        <v>1120</v>
      </c>
      <c r="F57" s="55">
        <f t="shared" si="29"/>
        <v>1114</v>
      </c>
      <c r="G57" s="56">
        <f t="shared" si="36"/>
        <v>12706</v>
      </c>
      <c r="H57" s="57">
        <f t="shared" si="37"/>
        <v>7769</v>
      </c>
      <c r="I57" s="58">
        <f t="shared" si="30"/>
        <v>20475</v>
      </c>
      <c r="J57" s="59">
        <f t="shared" si="38"/>
        <v>8453</v>
      </c>
      <c r="K57" s="60">
        <f t="shared" si="31"/>
        <v>12022</v>
      </c>
      <c r="M57" s="65" t="s">
        <v>26</v>
      </c>
      <c r="N57" s="21">
        <f>$O$6*Consolidado_DSAO!N57</f>
        <v>332.20000000000005</v>
      </c>
      <c r="O57" s="53">
        <f>$O$6*Consolidado_DSAO!O57</f>
        <v>305.8</v>
      </c>
      <c r="P57" s="60">
        <f t="shared" si="32"/>
        <v>638</v>
      </c>
      <c r="Q57" s="62">
        <f>Consolidado_DSAO!Q57</f>
        <v>872</v>
      </c>
      <c r="R57" s="21">
        <f>$O$6*Consolidado_DSAO!R57</f>
        <v>209.00000000000003</v>
      </c>
      <c r="S57" s="53">
        <f>$O$6*Consolidado_DSAO!S57</f>
        <v>96.800000000000011</v>
      </c>
      <c r="T57" s="60">
        <f t="shared" si="33"/>
        <v>305.80000000000007</v>
      </c>
      <c r="U57" s="62">
        <f>Consolidado_DSAO!U57</f>
        <v>106</v>
      </c>
      <c r="V57" s="21">
        <f>$O$6*Consolidado_DSAO!V57</f>
        <v>39.6</v>
      </c>
      <c r="W57" s="53">
        <f>$O$6*Consolidado_DSAO!W57</f>
        <v>41.800000000000004</v>
      </c>
      <c r="X57" s="60">
        <f t="shared" si="34"/>
        <v>81.400000000000006</v>
      </c>
      <c r="Y57" s="62">
        <f>Consolidado_DSAO!Y57</f>
        <v>72</v>
      </c>
      <c r="Z57" s="21">
        <f>$O$6*Consolidado_DSAO!Z57</f>
        <v>59.400000000000006</v>
      </c>
      <c r="AA57" s="53">
        <f>$O$6*Consolidado_DSAO!AA57</f>
        <v>35.200000000000003</v>
      </c>
      <c r="AB57" s="60">
        <f t="shared" si="35"/>
        <v>94.600000000000009</v>
      </c>
      <c r="AC57" s="63">
        <f>Consolidado_DSAO!AC57</f>
        <v>64</v>
      </c>
    </row>
  </sheetData>
  <mergeCells count="45">
    <mergeCell ref="B8:B10"/>
    <mergeCell ref="C8:K8"/>
    <mergeCell ref="M8:AC8"/>
    <mergeCell ref="C9:C10"/>
    <mergeCell ref="D9:D10"/>
    <mergeCell ref="E9:E10"/>
    <mergeCell ref="F9:F10"/>
    <mergeCell ref="G9:I9"/>
    <mergeCell ref="J9:J10"/>
    <mergeCell ref="K9:K10"/>
    <mergeCell ref="M9:M10"/>
    <mergeCell ref="N9:Q9"/>
    <mergeCell ref="R9:U9"/>
    <mergeCell ref="V9:Y9"/>
    <mergeCell ref="Z9:AC9"/>
    <mergeCell ref="B26:B28"/>
    <mergeCell ref="C26:K26"/>
    <mergeCell ref="M26:AC26"/>
    <mergeCell ref="C27:C28"/>
    <mergeCell ref="D27:D28"/>
    <mergeCell ref="E27:E28"/>
    <mergeCell ref="F27:F28"/>
    <mergeCell ref="G27:I27"/>
    <mergeCell ref="J27:J28"/>
    <mergeCell ref="K27:K28"/>
    <mergeCell ref="M27:M28"/>
    <mergeCell ref="N27:Q27"/>
    <mergeCell ref="R27:U27"/>
    <mergeCell ref="V27:Y27"/>
    <mergeCell ref="Z27:AC27"/>
    <mergeCell ref="B44:B46"/>
    <mergeCell ref="C44:K44"/>
    <mergeCell ref="M44:AC44"/>
    <mergeCell ref="C45:C46"/>
    <mergeCell ref="D45:D46"/>
    <mergeCell ref="E45:E46"/>
    <mergeCell ref="F45:F46"/>
    <mergeCell ref="G45:I45"/>
    <mergeCell ref="J45:J46"/>
    <mergeCell ref="K45:K46"/>
    <mergeCell ref="M45:M46"/>
    <mergeCell ref="N45:Q45"/>
    <mergeCell ref="R45:U45"/>
    <mergeCell ref="V45:Y45"/>
    <mergeCell ref="Z45:AC45"/>
  </mergeCells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57"/>
  <sheetViews>
    <sheetView showGridLines="0" zoomScale="150" zoomScaleNormal="150" zoomScalePageLayoutView="150" workbookViewId="0">
      <selection activeCell="B3" sqref="B3"/>
    </sheetView>
  </sheetViews>
  <sheetFormatPr baseColWidth="10" defaultRowHeight="14" x14ac:dyDescent="0"/>
  <sheetData>
    <row r="2" spans="2:30" s="1" customFormat="1" ht="20.25" customHeight="1">
      <c r="B2" s="2" t="s">
        <v>98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2:30" s="1" customFormat="1" ht="20.25" customHeight="1">
      <c r="B3" s="2" t="s">
        <v>0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2:30" s="1" customFormat="1" ht="20.25" customHeight="1">
      <c r="B4" s="2" t="s">
        <v>41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2:30" s="1" customFormat="1" ht="20.25" customHeight="1">
      <c r="B5" s="2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6" spans="2:30" s="1" customFormat="1" ht="20.25" customHeight="1">
      <c r="B6" s="2" t="s">
        <v>29</v>
      </c>
    </row>
    <row r="7" spans="2:30" s="1" customFormat="1" ht="13.5" customHeight="1"/>
    <row r="8" spans="2:30" s="32" customFormat="1" ht="15" customHeight="1">
      <c r="B8" s="178" t="s">
        <v>10</v>
      </c>
      <c r="C8" s="179" t="s">
        <v>31</v>
      </c>
      <c r="D8" s="179"/>
      <c r="E8" s="179"/>
      <c r="F8" s="179"/>
      <c r="G8" s="179"/>
      <c r="H8" s="179"/>
      <c r="I8" s="179"/>
      <c r="J8" s="179"/>
      <c r="K8" s="179"/>
      <c r="M8" s="180" t="s">
        <v>32</v>
      </c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</row>
    <row r="9" spans="2:30" s="11" customFormat="1" ht="12.75" customHeight="1">
      <c r="B9" s="178"/>
      <c r="C9" s="181" t="s">
        <v>4</v>
      </c>
      <c r="D9" s="182" t="s">
        <v>6</v>
      </c>
      <c r="E9" s="183" t="s">
        <v>33</v>
      </c>
      <c r="F9" s="184" t="s">
        <v>34</v>
      </c>
      <c r="G9" s="185" t="s">
        <v>13</v>
      </c>
      <c r="H9" s="185"/>
      <c r="I9" s="185"/>
      <c r="J9" s="186" t="s">
        <v>35</v>
      </c>
      <c r="K9" s="183" t="s">
        <v>14</v>
      </c>
      <c r="M9" s="182" t="s">
        <v>10</v>
      </c>
      <c r="N9" s="187" t="s">
        <v>36</v>
      </c>
      <c r="O9" s="187"/>
      <c r="P9" s="187"/>
      <c r="Q9" s="187"/>
      <c r="R9" s="187" t="s">
        <v>37</v>
      </c>
      <c r="S9" s="187"/>
      <c r="T9" s="187"/>
      <c r="U9" s="187"/>
      <c r="V9" s="187" t="s">
        <v>38</v>
      </c>
      <c r="W9" s="187"/>
      <c r="X9" s="187"/>
      <c r="Y9" s="187"/>
      <c r="Z9" s="188" t="s">
        <v>39</v>
      </c>
      <c r="AA9" s="188"/>
      <c r="AB9" s="188"/>
      <c r="AC9" s="188"/>
    </row>
    <row r="10" spans="2:30" s="11" customFormat="1" ht="27" customHeight="1">
      <c r="B10" s="178"/>
      <c r="C10" s="181"/>
      <c r="D10" s="182"/>
      <c r="E10" s="183"/>
      <c r="F10" s="184"/>
      <c r="G10" s="36" t="s">
        <v>4</v>
      </c>
      <c r="H10" s="37" t="s">
        <v>6</v>
      </c>
      <c r="I10" s="14" t="s">
        <v>3</v>
      </c>
      <c r="J10" s="186"/>
      <c r="K10" s="183"/>
      <c r="M10" s="182"/>
      <c r="N10" s="33" t="s">
        <v>4</v>
      </c>
      <c r="O10" s="34" t="s">
        <v>6</v>
      </c>
      <c r="P10" s="35" t="s">
        <v>33</v>
      </c>
      <c r="Q10" s="38" t="s">
        <v>34</v>
      </c>
      <c r="R10" s="33" t="s">
        <v>4</v>
      </c>
      <c r="S10" s="34" t="s">
        <v>6</v>
      </c>
      <c r="T10" s="35" t="s">
        <v>33</v>
      </c>
      <c r="U10" s="38" t="s">
        <v>34</v>
      </c>
      <c r="V10" s="33" t="s">
        <v>4</v>
      </c>
      <c r="W10" s="34" t="s">
        <v>6</v>
      </c>
      <c r="X10" s="35" t="s">
        <v>33</v>
      </c>
      <c r="Y10" s="38" t="s">
        <v>34</v>
      </c>
      <c r="Z10" s="33" t="s">
        <v>4</v>
      </c>
      <c r="AA10" s="34" t="s">
        <v>6</v>
      </c>
      <c r="AB10" s="35" t="s">
        <v>33</v>
      </c>
      <c r="AC10" s="39" t="s">
        <v>34</v>
      </c>
    </row>
    <row r="11" spans="2:30" s="1" customFormat="1" ht="14.25" customHeight="1">
      <c r="B11" s="40" t="s">
        <v>16</v>
      </c>
      <c r="C11" s="16">
        <f t="shared" ref="C11:C21" si="0">SUM(N11,R11,V11,Z11)</f>
        <v>0</v>
      </c>
      <c r="D11" s="41">
        <f t="shared" ref="D11:D21" si="1">SUM(O11,S11,W11,AA11)</f>
        <v>0</v>
      </c>
      <c r="E11" s="42">
        <f t="shared" ref="E11:E21" si="2">SUM(C11:D11)</f>
        <v>0</v>
      </c>
      <c r="F11" s="43">
        <f t="shared" ref="F11:F21" si="3">SUM(Q11,U11,Y11,AC11)</f>
        <v>0</v>
      </c>
      <c r="G11" s="44">
        <f>C11</f>
        <v>0</v>
      </c>
      <c r="H11" s="45">
        <f>D11</f>
        <v>0</v>
      </c>
      <c r="I11" s="46">
        <f t="shared" ref="I11:I21" si="4">SUM(G11:H11)</f>
        <v>0</v>
      </c>
      <c r="J11" s="47">
        <f>F11</f>
        <v>0</v>
      </c>
      <c r="K11" s="48">
        <f t="shared" ref="K11:K21" si="5">I11-J11</f>
        <v>0</v>
      </c>
      <c r="M11" s="49" t="s">
        <v>16</v>
      </c>
      <c r="N11" s="16">
        <f>SUM('Datos brutos'!C9,'Datos brutos'!E9,'Datos brutos'!G9)</f>
        <v>0</v>
      </c>
      <c r="O11" s="41">
        <f>SUM('Datos brutos'!D9,'Datos brutos'!F9,'Datos brutos'!H9)</f>
        <v>0</v>
      </c>
      <c r="P11" s="48">
        <f t="shared" ref="P11:P21" si="6">SUM(N11:O11)</f>
        <v>0</v>
      </c>
      <c r="Q11" s="50">
        <f>'Datos brutos'!I9</f>
        <v>0</v>
      </c>
      <c r="R11" s="16">
        <f>SUM('Datos brutos'!J9,'Datos brutos'!L9)</f>
        <v>0</v>
      </c>
      <c r="S11" s="41">
        <f>SUM('Datos brutos'!K9,'Datos brutos'!M9)</f>
        <v>0</v>
      </c>
      <c r="T11" s="48">
        <f t="shared" ref="T11:T21" si="7">SUM(R11:S11)</f>
        <v>0</v>
      </c>
      <c r="U11" s="50">
        <f>'Datos brutos'!N9</f>
        <v>0</v>
      </c>
      <c r="V11" s="16">
        <f>'Datos brutos'!O9</f>
        <v>0</v>
      </c>
      <c r="W11" s="41">
        <f>'Datos brutos'!P9</f>
        <v>0</v>
      </c>
      <c r="X11" s="48">
        <f t="shared" ref="X11:X21" si="8">SUM(V11:W11)</f>
        <v>0</v>
      </c>
      <c r="Y11" s="50">
        <f>'Datos brutos'!Q9</f>
        <v>0</v>
      </c>
      <c r="Z11" s="16">
        <f>'Datos brutos'!R9</f>
        <v>0</v>
      </c>
      <c r="AA11" s="41">
        <f>'Datos brutos'!S9</f>
        <v>0</v>
      </c>
      <c r="AB11" s="48">
        <f t="shared" ref="AB11:AB21" si="9">SUM(Z11:AA11)</f>
        <v>0</v>
      </c>
      <c r="AC11" s="51">
        <f>'Datos brutos'!T9</f>
        <v>0</v>
      </c>
    </row>
    <row r="12" spans="2:30" s="1" customFormat="1" ht="13.5" customHeight="1">
      <c r="B12" s="52" t="s">
        <v>17</v>
      </c>
      <c r="C12" s="21">
        <f t="shared" si="0"/>
        <v>716</v>
      </c>
      <c r="D12" s="53">
        <f t="shared" si="1"/>
        <v>165</v>
      </c>
      <c r="E12" s="54">
        <f t="shared" si="2"/>
        <v>881</v>
      </c>
      <c r="F12" s="55">
        <f t="shared" si="3"/>
        <v>30</v>
      </c>
      <c r="G12" s="56">
        <f t="shared" ref="G12:G21" si="10">G11+C12</f>
        <v>716</v>
      </c>
      <c r="H12" s="57">
        <f t="shared" ref="H12:H21" si="11">H11+D12</f>
        <v>165</v>
      </c>
      <c r="I12" s="58">
        <f t="shared" si="4"/>
        <v>881</v>
      </c>
      <c r="J12" s="59">
        <f t="shared" ref="J12:J21" si="12">J11+F12</f>
        <v>30</v>
      </c>
      <c r="K12" s="60">
        <f t="shared" si="5"/>
        <v>851</v>
      </c>
      <c r="M12" s="61" t="s">
        <v>17</v>
      </c>
      <c r="N12" s="21">
        <f>SUM('Datos brutos'!C10,'Datos brutos'!E10,'Datos brutos'!G10)</f>
        <v>553</v>
      </c>
      <c r="O12" s="53">
        <f>SUM('Datos brutos'!D10,'Datos brutos'!F10,'Datos brutos'!H10)</f>
        <v>128</v>
      </c>
      <c r="P12" s="60">
        <f t="shared" si="6"/>
        <v>681</v>
      </c>
      <c r="Q12" s="62">
        <f>'Datos brutos'!I10</f>
        <v>30</v>
      </c>
      <c r="R12" s="21">
        <f>SUM('Datos brutos'!J10,'Datos brutos'!L10)</f>
        <v>134</v>
      </c>
      <c r="S12" s="53">
        <f>SUM('Datos brutos'!K10,'Datos brutos'!M10)</f>
        <v>33</v>
      </c>
      <c r="T12" s="60">
        <f t="shared" si="7"/>
        <v>167</v>
      </c>
      <c r="U12" s="62">
        <f>'Datos brutos'!N10</f>
        <v>0</v>
      </c>
      <c r="V12" s="21">
        <f>'Datos brutos'!O10</f>
        <v>29</v>
      </c>
      <c r="W12" s="53">
        <f>'Datos brutos'!P10</f>
        <v>4</v>
      </c>
      <c r="X12" s="60">
        <f t="shared" si="8"/>
        <v>33</v>
      </c>
      <c r="Y12" s="62">
        <f>'Datos brutos'!Q10</f>
        <v>0</v>
      </c>
      <c r="Z12" s="21">
        <f>'Datos brutos'!R10</f>
        <v>0</v>
      </c>
      <c r="AA12" s="53">
        <f>'Datos brutos'!S10</f>
        <v>0</v>
      </c>
      <c r="AB12" s="60">
        <f t="shared" si="9"/>
        <v>0</v>
      </c>
      <c r="AC12" s="63">
        <f>'Datos brutos'!T10</f>
        <v>0</v>
      </c>
    </row>
    <row r="13" spans="2:30" s="1" customFormat="1" ht="13.5" customHeight="1">
      <c r="B13" s="52" t="s">
        <v>18</v>
      </c>
      <c r="C13" s="21">
        <f t="shared" si="0"/>
        <v>589</v>
      </c>
      <c r="D13" s="53">
        <f t="shared" si="1"/>
        <v>202</v>
      </c>
      <c r="E13" s="54">
        <f t="shared" si="2"/>
        <v>791</v>
      </c>
      <c r="F13" s="55">
        <f t="shared" si="3"/>
        <v>48</v>
      </c>
      <c r="G13" s="56">
        <f t="shared" si="10"/>
        <v>1305</v>
      </c>
      <c r="H13" s="57">
        <f t="shared" si="11"/>
        <v>367</v>
      </c>
      <c r="I13" s="58">
        <f t="shared" si="4"/>
        <v>1672</v>
      </c>
      <c r="J13" s="59">
        <f t="shared" si="12"/>
        <v>78</v>
      </c>
      <c r="K13" s="60">
        <f t="shared" si="5"/>
        <v>1594</v>
      </c>
      <c r="M13" s="61" t="s">
        <v>18</v>
      </c>
      <c r="N13" s="21">
        <f>SUM('Datos brutos'!C11,'Datos brutos'!E11,'Datos brutos'!G11)</f>
        <v>289</v>
      </c>
      <c r="O13" s="53">
        <f>SUM('Datos brutos'!D11,'Datos brutos'!F11,'Datos brutos'!H11)</f>
        <v>116</v>
      </c>
      <c r="P13" s="60">
        <f t="shared" si="6"/>
        <v>405</v>
      </c>
      <c r="Q13" s="62">
        <f>'Datos brutos'!I11</f>
        <v>30</v>
      </c>
      <c r="R13" s="21">
        <f>SUM('Datos brutos'!J11,'Datos brutos'!L11)</f>
        <v>228</v>
      </c>
      <c r="S13" s="53">
        <f>SUM('Datos brutos'!K11,'Datos brutos'!M11)</f>
        <v>61</v>
      </c>
      <c r="T13" s="60">
        <f t="shared" si="7"/>
        <v>289</v>
      </c>
      <c r="U13" s="62">
        <f>'Datos brutos'!N11</f>
        <v>0</v>
      </c>
      <c r="V13" s="21">
        <f>'Datos brutos'!O11</f>
        <v>45</v>
      </c>
      <c r="W13" s="53">
        <f>'Datos brutos'!P11</f>
        <v>14</v>
      </c>
      <c r="X13" s="60">
        <f t="shared" si="8"/>
        <v>59</v>
      </c>
      <c r="Y13" s="62">
        <f>'Datos brutos'!Q11</f>
        <v>4</v>
      </c>
      <c r="Z13" s="21">
        <f>'Datos brutos'!R11</f>
        <v>27</v>
      </c>
      <c r="AA13" s="53">
        <f>'Datos brutos'!S11</f>
        <v>11</v>
      </c>
      <c r="AB13" s="60">
        <f t="shared" si="9"/>
        <v>38</v>
      </c>
      <c r="AC13" s="63">
        <f>'Datos brutos'!T11</f>
        <v>14</v>
      </c>
    </row>
    <row r="14" spans="2:30" s="1" customFormat="1" ht="13.5" customHeight="1">
      <c r="B14" s="52" t="s">
        <v>19</v>
      </c>
      <c r="C14" s="21">
        <f t="shared" si="0"/>
        <v>2874</v>
      </c>
      <c r="D14" s="53">
        <f t="shared" si="1"/>
        <v>858</v>
      </c>
      <c r="E14" s="54">
        <f t="shared" si="2"/>
        <v>3732</v>
      </c>
      <c r="F14" s="55">
        <f t="shared" si="3"/>
        <v>96</v>
      </c>
      <c r="G14" s="56">
        <f t="shared" si="10"/>
        <v>4179</v>
      </c>
      <c r="H14" s="57">
        <f t="shared" si="11"/>
        <v>1225</v>
      </c>
      <c r="I14" s="58">
        <f t="shared" si="4"/>
        <v>5404</v>
      </c>
      <c r="J14" s="59">
        <f t="shared" si="12"/>
        <v>174</v>
      </c>
      <c r="K14" s="60">
        <f t="shared" si="5"/>
        <v>5230</v>
      </c>
      <c r="M14" s="61" t="s">
        <v>19</v>
      </c>
      <c r="N14" s="21">
        <f>SUM('Datos brutos'!C12,'Datos brutos'!E12,'Datos brutos'!G12)</f>
        <v>557</v>
      </c>
      <c r="O14" s="53">
        <f>SUM('Datos brutos'!D12,'Datos brutos'!F12,'Datos brutos'!H12)</f>
        <v>192</v>
      </c>
      <c r="P14" s="60">
        <f t="shared" si="6"/>
        <v>749</v>
      </c>
      <c r="Q14" s="62">
        <f>'Datos brutos'!I12</f>
        <v>69</v>
      </c>
      <c r="R14" s="21">
        <f>SUM('Datos brutos'!J12,'Datos brutos'!L12)</f>
        <v>2057</v>
      </c>
      <c r="S14" s="53">
        <f>SUM('Datos brutos'!K12,'Datos brutos'!M12)</f>
        <v>571</v>
      </c>
      <c r="T14" s="60">
        <f t="shared" si="7"/>
        <v>2628</v>
      </c>
      <c r="U14" s="62">
        <f>'Datos brutos'!N12</f>
        <v>0</v>
      </c>
      <c r="V14" s="21">
        <f>'Datos brutos'!O12</f>
        <v>175</v>
      </c>
      <c r="W14" s="53">
        <f>'Datos brutos'!P12</f>
        <v>63</v>
      </c>
      <c r="X14" s="60">
        <f t="shared" si="8"/>
        <v>238</v>
      </c>
      <c r="Y14" s="62">
        <f>'Datos brutos'!Q12</f>
        <v>12</v>
      </c>
      <c r="Z14" s="21">
        <f>'Datos brutos'!R12</f>
        <v>85</v>
      </c>
      <c r="AA14" s="53">
        <f>'Datos brutos'!S12</f>
        <v>32</v>
      </c>
      <c r="AB14" s="60">
        <f t="shared" si="9"/>
        <v>117</v>
      </c>
      <c r="AC14" s="63">
        <f>'Datos brutos'!T12</f>
        <v>15</v>
      </c>
    </row>
    <row r="15" spans="2:30" s="1" customFormat="1" ht="13.5" customHeight="1">
      <c r="B15" s="52" t="s">
        <v>20</v>
      </c>
      <c r="C15" s="21">
        <f t="shared" si="0"/>
        <v>2178</v>
      </c>
      <c r="D15" s="53">
        <f t="shared" si="1"/>
        <v>784</v>
      </c>
      <c r="E15" s="54">
        <f t="shared" si="2"/>
        <v>2962</v>
      </c>
      <c r="F15" s="55">
        <f t="shared" si="3"/>
        <v>134</v>
      </c>
      <c r="G15" s="56">
        <f t="shared" si="10"/>
        <v>6357</v>
      </c>
      <c r="H15" s="57">
        <f t="shared" si="11"/>
        <v>2009</v>
      </c>
      <c r="I15" s="58">
        <f t="shared" si="4"/>
        <v>8366</v>
      </c>
      <c r="J15" s="59">
        <f t="shared" si="12"/>
        <v>308</v>
      </c>
      <c r="K15" s="60">
        <f t="shared" si="5"/>
        <v>8058</v>
      </c>
      <c r="M15" s="61" t="s">
        <v>20</v>
      </c>
      <c r="N15" s="21">
        <f>SUM('Datos brutos'!C13,'Datos brutos'!E13,'Datos brutos'!G13)</f>
        <v>406</v>
      </c>
      <c r="O15" s="53">
        <f>SUM('Datos brutos'!D13,'Datos brutos'!F13,'Datos brutos'!H13)</f>
        <v>134</v>
      </c>
      <c r="P15" s="60">
        <f t="shared" si="6"/>
        <v>540</v>
      </c>
      <c r="Q15" s="62">
        <f>'Datos brutos'!I13</f>
        <v>91</v>
      </c>
      <c r="R15" s="21">
        <f>SUM('Datos brutos'!J13,'Datos brutos'!L13)</f>
        <v>1466</v>
      </c>
      <c r="S15" s="53">
        <f>SUM('Datos brutos'!K13,'Datos brutos'!M13)</f>
        <v>544</v>
      </c>
      <c r="T15" s="60">
        <f t="shared" si="7"/>
        <v>2010</v>
      </c>
      <c r="U15" s="62">
        <f>'Datos brutos'!N13</f>
        <v>2</v>
      </c>
      <c r="V15" s="21">
        <f>'Datos brutos'!O13</f>
        <v>247</v>
      </c>
      <c r="W15" s="53">
        <f>'Datos brutos'!P13</f>
        <v>88</v>
      </c>
      <c r="X15" s="60">
        <f t="shared" si="8"/>
        <v>335</v>
      </c>
      <c r="Y15" s="62">
        <f>'Datos brutos'!Q13</f>
        <v>24</v>
      </c>
      <c r="Z15" s="21">
        <f>'Datos brutos'!R13</f>
        <v>59</v>
      </c>
      <c r="AA15" s="53">
        <f>'Datos brutos'!S13</f>
        <v>18</v>
      </c>
      <c r="AB15" s="60">
        <f t="shared" si="9"/>
        <v>77</v>
      </c>
      <c r="AC15" s="63">
        <f>'Datos brutos'!T13</f>
        <v>17</v>
      </c>
    </row>
    <row r="16" spans="2:30" s="1" customFormat="1" ht="13.5" customHeight="1">
      <c r="B16" s="52" t="s">
        <v>21</v>
      </c>
      <c r="C16" s="21">
        <f t="shared" si="0"/>
        <v>5934</v>
      </c>
      <c r="D16" s="53">
        <f t="shared" si="1"/>
        <v>1883</v>
      </c>
      <c r="E16" s="54">
        <f t="shared" si="2"/>
        <v>7817</v>
      </c>
      <c r="F16" s="55">
        <f t="shared" si="3"/>
        <v>448</v>
      </c>
      <c r="G16" s="56">
        <f t="shared" si="10"/>
        <v>12291</v>
      </c>
      <c r="H16" s="57">
        <f t="shared" si="11"/>
        <v>3892</v>
      </c>
      <c r="I16" s="58">
        <f t="shared" si="4"/>
        <v>16183</v>
      </c>
      <c r="J16" s="59">
        <f t="shared" si="12"/>
        <v>756</v>
      </c>
      <c r="K16" s="60">
        <f t="shared" si="5"/>
        <v>15427</v>
      </c>
      <c r="M16" s="61" t="s">
        <v>21</v>
      </c>
      <c r="N16" s="21">
        <f>SUM('Datos brutos'!C14,'Datos brutos'!E14,'Datos brutos'!G14)</f>
        <v>1302</v>
      </c>
      <c r="O16" s="53">
        <f>SUM('Datos brutos'!D14,'Datos brutos'!F14,'Datos brutos'!H14)</f>
        <v>403</v>
      </c>
      <c r="P16" s="60">
        <f t="shared" si="6"/>
        <v>1705</v>
      </c>
      <c r="Q16" s="62">
        <f>'Datos brutos'!I14</f>
        <v>345</v>
      </c>
      <c r="R16" s="21">
        <f>SUM('Datos brutos'!J14,'Datos brutos'!L14)</f>
        <v>3903</v>
      </c>
      <c r="S16" s="53">
        <f>SUM('Datos brutos'!K14,'Datos brutos'!M14)</f>
        <v>1210</v>
      </c>
      <c r="T16" s="60">
        <f t="shared" si="7"/>
        <v>5113</v>
      </c>
      <c r="U16" s="62">
        <f>'Datos brutos'!N14</f>
        <v>49</v>
      </c>
      <c r="V16" s="21">
        <f>'Datos brutos'!O14</f>
        <v>669</v>
      </c>
      <c r="W16" s="53">
        <f>'Datos brutos'!P14</f>
        <v>251</v>
      </c>
      <c r="X16" s="60">
        <f t="shared" si="8"/>
        <v>920</v>
      </c>
      <c r="Y16" s="62">
        <f>'Datos brutos'!Q14</f>
        <v>41</v>
      </c>
      <c r="Z16" s="21">
        <f>'Datos brutos'!R14</f>
        <v>60</v>
      </c>
      <c r="AA16" s="53">
        <f>'Datos brutos'!S14</f>
        <v>19</v>
      </c>
      <c r="AB16" s="60">
        <f t="shared" si="9"/>
        <v>79</v>
      </c>
      <c r="AC16" s="63">
        <f>'Datos brutos'!T14</f>
        <v>13</v>
      </c>
    </row>
    <row r="17" spans="2:29" s="1" customFormat="1" ht="13.5" customHeight="1">
      <c r="B17" s="52" t="s">
        <v>22</v>
      </c>
      <c r="C17" s="21">
        <f t="shared" si="0"/>
        <v>5525</v>
      </c>
      <c r="D17" s="53">
        <f t="shared" si="1"/>
        <v>2298</v>
      </c>
      <c r="E17" s="54">
        <f t="shared" si="2"/>
        <v>7823</v>
      </c>
      <c r="F17" s="55">
        <f t="shared" si="3"/>
        <v>548</v>
      </c>
      <c r="G17" s="56">
        <f t="shared" si="10"/>
        <v>17816</v>
      </c>
      <c r="H17" s="57">
        <f t="shared" si="11"/>
        <v>6190</v>
      </c>
      <c r="I17" s="58">
        <f t="shared" si="4"/>
        <v>24006</v>
      </c>
      <c r="J17" s="59">
        <f t="shared" si="12"/>
        <v>1304</v>
      </c>
      <c r="K17" s="60">
        <f t="shared" si="5"/>
        <v>22702</v>
      </c>
      <c r="M17" s="61" t="s">
        <v>22</v>
      </c>
      <c r="N17" s="21">
        <f>SUM('Datos brutos'!C15,'Datos brutos'!E15,'Datos brutos'!G15)</f>
        <v>2488</v>
      </c>
      <c r="O17" s="53">
        <f>SUM('Datos brutos'!D15,'Datos brutos'!F15,'Datos brutos'!H15)</f>
        <v>1087</v>
      </c>
      <c r="P17" s="60">
        <f t="shared" si="6"/>
        <v>3575</v>
      </c>
      <c r="Q17" s="62">
        <f>'Datos brutos'!I15</f>
        <v>340</v>
      </c>
      <c r="R17" s="21">
        <f>SUM('Datos brutos'!J15,'Datos brutos'!L15)</f>
        <v>2189</v>
      </c>
      <c r="S17" s="53">
        <f>SUM('Datos brutos'!K15,'Datos brutos'!M15)</f>
        <v>901</v>
      </c>
      <c r="T17" s="60">
        <f t="shared" si="7"/>
        <v>3090</v>
      </c>
      <c r="U17" s="62">
        <f>'Datos brutos'!N15</f>
        <v>71</v>
      </c>
      <c r="V17" s="21">
        <f>'Datos brutos'!O15</f>
        <v>801</v>
      </c>
      <c r="W17" s="53">
        <f>'Datos brutos'!P15</f>
        <v>290</v>
      </c>
      <c r="X17" s="60">
        <f t="shared" si="8"/>
        <v>1091</v>
      </c>
      <c r="Y17" s="62">
        <f>'Datos brutos'!Q15</f>
        <v>108</v>
      </c>
      <c r="Z17" s="21">
        <f>'Datos brutos'!R15</f>
        <v>47</v>
      </c>
      <c r="AA17" s="53">
        <f>'Datos brutos'!S15</f>
        <v>20</v>
      </c>
      <c r="AB17" s="60">
        <f t="shared" si="9"/>
        <v>67</v>
      </c>
      <c r="AC17" s="63">
        <f>'Datos brutos'!T15</f>
        <v>29</v>
      </c>
    </row>
    <row r="18" spans="2:29" s="1" customFormat="1" ht="13.5" customHeight="1">
      <c r="B18" s="52" t="s">
        <v>23</v>
      </c>
      <c r="C18" s="21">
        <f t="shared" si="0"/>
        <v>7157</v>
      </c>
      <c r="D18" s="53">
        <f t="shared" si="1"/>
        <v>2797</v>
      </c>
      <c r="E18" s="54">
        <f t="shared" si="2"/>
        <v>9954</v>
      </c>
      <c r="F18" s="55">
        <f t="shared" si="3"/>
        <v>1372</v>
      </c>
      <c r="G18" s="56">
        <f t="shared" si="10"/>
        <v>24973</v>
      </c>
      <c r="H18" s="57">
        <f t="shared" si="11"/>
        <v>8987</v>
      </c>
      <c r="I18" s="58">
        <f t="shared" si="4"/>
        <v>33960</v>
      </c>
      <c r="J18" s="59">
        <f t="shared" si="12"/>
        <v>2676</v>
      </c>
      <c r="K18" s="60">
        <f t="shared" si="5"/>
        <v>31284</v>
      </c>
      <c r="M18" s="61" t="s">
        <v>23</v>
      </c>
      <c r="N18" s="21">
        <f>SUM('Datos brutos'!C16,'Datos brutos'!E16,'Datos brutos'!G16)</f>
        <v>2891</v>
      </c>
      <c r="O18" s="53">
        <f>SUM('Datos brutos'!D16,'Datos brutos'!F16,'Datos brutos'!H16)</f>
        <v>1017</v>
      </c>
      <c r="P18" s="60">
        <f t="shared" si="6"/>
        <v>3908</v>
      </c>
      <c r="Q18" s="62">
        <f>'Datos brutos'!I16</f>
        <v>1215</v>
      </c>
      <c r="R18" s="21">
        <f>SUM('Datos brutos'!J16,'Datos brutos'!L16)</f>
        <v>3308</v>
      </c>
      <c r="S18" s="53">
        <f>SUM('Datos brutos'!K16,'Datos brutos'!M16)</f>
        <v>1456</v>
      </c>
      <c r="T18" s="60">
        <f t="shared" si="7"/>
        <v>4764</v>
      </c>
      <c r="U18" s="62">
        <f>'Datos brutos'!N16</f>
        <v>53</v>
      </c>
      <c r="V18" s="21">
        <f>'Datos brutos'!O16</f>
        <v>904</v>
      </c>
      <c r="W18" s="53">
        <f>'Datos brutos'!P16</f>
        <v>303</v>
      </c>
      <c r="X18" s="60">
        <f t="shared" si="8"/>
        <v>1207</v>
      </c>
      <c r="Y18" s="62">
        <f>'Datos brutos'!Q16</f>
        <v>79</v>
      </c>
      <c r="Z18" s="21">
        <f>'Datos brutos'!R16</f>
        <v>54</v>
      </c>
      <c r="AA18" s="53">
        <f>'Datos brutos'!S16</f>
        <v>21</v>
      </c>
      <c r="AB18" s="60">
        <f t="shared" si="9"/>
        <v>75</v>
      </c>
      <c r="AC18" s="63">
        <f>'Datos brutos'!T16</f>
        <v>25</v>
      </c>
    </row>
    <row r="19" spans="2:29" s="1" customFormat="1" ht="13.5" customHeight="1">
      <c r="B19" s="52" t="s">
        <v>24</v>
      </c>
      <c r="C19" s="21">
        <f t="shared" si="0"/>
        <v>5851</v>
      </c>
      <c r="D19" s="53">
        <f t="shared" si="1"/>
        <v>2526</v>
      </c>
      <c r="E19" s="54">
        <f t="shared" si="2"/>
        <v>8377</v>
      </c>
      <c r="F19" s="55">
        <f t="shared" si="3"/>
        <v>2491</v>
      </c>
      <c r="G19" s="56">
        <f t="shared" si="10"/>
        <v>30824</v>
      </c>
      <c r="H19" s="57">
        <f t="shared" si="11"/>
        <v>11513</v>
      </c>
      <c r="I19" s="58">
        <f t="shared" si="4"/>
        <v>42337</v>
      </c>
      <c r="J19" s="59">
        <f t="shared" si="12"/>
        <v>5167</v>
      </c>
      <c r="K19" s="60">
        <f t="shared" si="5"/>
        <v>37170</v>
      </c>
      <c r="M19" s="61" t="s">
        <v>24</v>
      </c>
      <c r="N19" s="21">
        <f>SUM('Datos brutos'!C17,'Datos brutos'!E17,'Datos brutos'!G17)</f>
        <v>1940</v>
      </c>
      <c r="O19" s="53">
        <f>SUM('Datos brutos'!D17,'Datos brutos'!F17,'Datos brutos'!H17)</f>
        <v>967</v>
      </c>
      <c r="P19" s="60">
        <f t="shared" si="6"/>
        <v>2907</v>
      </c>
      <c r="Q19" s="62">
        <f>'Datos brutos'!I17</f>
        <v>2124</v>
      </c>
      <c r="R19" s="21">
        <f>SUM('Datos brutos'!J17,'Datos brutos'!L17)</f>
        <v>3310</v>
      </c>
      <c r="S19" s="53">
        <f>SUM('Datos brutos'!K17,'Datos brutos'!M17)</f>
        <v>1335</v>
      </c>
      <c r="T19" s="60">
        <f t="shared" si="7"/>
        <v>4645</v>
      </c>
      <c r="U19" s="62">
        <f>'Datos brutos'!N17</f>
        <v>75</v>
      </c>
      <c r="V19" s="21">
        <f>'Datos brutos'!O17</f>
        <v>549</v>
      </c>
      <c r="W19" s="53">
        <f>'Datos brutos'!P17</f>
        <v>205</v>
      </c>
      <c r="X19" s="60">
        <f t="shared" si="8"/>
        <v>754</v>
      </c>
      <c r="Y19" s="62">
        <f>'Datos brutos'!Q17</f>
        <v>265</v>
      </c>
      <c r="Z19" s="21">
        <f>'Datos brutos'!R17</f>
        <v>52</v>
      </c>
      <c r="AA19" s="53">
        <f>'Datos brutos'!S17</f>
        <v>19</v>
      </c>
      <c r="AB19" s="60">
        <f t="shared" si="9"/>
        <v>71</v>
      </c>
      <c r="AC19" s="63">
        <f>'Datos brutos'!T17</f>
        <v>27</v>
      </c>
    </row>
    <row r="20" spans="2:29" s="1" customFormat="1" ht="13.5" customHeight="1">
      <c r="B20" s="52" t="s">
        <v>25</v>
      </c>
      <c r="C20" s="21">
        <f t="shared" si="0"/>
        <v>3058</v>
      </c>
      <c r="D20" s="53">
        <f t="shared" si="1"/>
        <v>1435</v>
      </c>
      <c r="E20" s="54">
        <f t="shared" si="2"/>
        <v>4493</v>
      </c>
      <c r="F20" s="55">
        <f t="shared" si="3"/>
        <v>2266</v>
      </c>
      <c r="G20" s="56">
        <f t="shared" si="10"/>
        <v>33882</v>
      </c>
      <c r="H20" s="57">
        <f t="shared" si="11"/>
        <v>12948</v>
      </c>
      <c r="I20" s="58">
        <f t="shared" si="4"/>
        <v>46830</v>
      </c>
      <c r="J20" s="59">
        <f t="shared" si="12"/>
        <v>7433</v>
      </c>
      <c r="K20" s="60">
        <f t="shared" si="5"/>
        <v>39397</v>
      </c>
      <c r="M20" s="61" t="s">
        <v>25</v>
      </c>
      <c r="N20" s="21">
        <f>SUM('Datos brutos'!C18,'Datos brutos'!E18,'Datos brutos'!G18)</f>
        <v>1858</v>
      </c>
      <c r="O20" s="53">
        <f>SUM('Datos brutos'!D18,'Datos brutos'!F18,'Datos brutos'!H18)</f>
        <v>903</v>
      </c>
      <c r="P20" s="60">
        <f t="shared" si="6"/>
        <v>2761</v>
      </c>
      <c r="Q20" s="62">
        <f>'Datos brutos'!I18</f>
        <v>2066</v>
      </c>
      <c r="R20" s="21">
        <f>SUM('Datos brutos'!J18,'Datos brutos'!L18)</f>
        <v>881</v>
      </c>
      <c r="S20" s="53">
        <f>SUM('Datos brutos'!K18,'Datos brutos'!M18)</f>
        <v>423</v>
      </c>
      <c r="T20" s="60">
        <f t="shared" si="7"/>
        <v>1304</v>
      </c>
      <c r="U20" s="62">
        <f>'Datos brutos'!N18</f>
        <v>74</v>
      </c>
      <c r="V20" s="21">
        <f>'Datos brutos'!O18</f>
        <v>266</v>
      </c>
      <c r="W20" s="53">
        <f>'Datos brutos'!P18</f>
        <v>91</v>
      </c>
      <c r="X20" s="60">
        <f t="shared" si="8"/>
        <v>357</v>
      </c>
      <c r="Y20" s="62">
        <f>'Datos brutos'!Q18</f>
        <v>97</v>
      </c>
      <c r="Z20" s="21">
        <f>'Datos brutos'!R18</f>
        <v>53</v>
      </c>
      <c r="AA20" s="53">
        <f>'Datos brutos'!S18</f>
        <v>18</v>
      </c>
      <c r="AB20" s="60">
        <f t="shared" si="9"/>
        <v>71</v>
      </c>
      <c r="AC20" s="63">
        <f>'Datos brutos'!T18</f>
        <v>29</v>
      </c>
    </row>
    <row r="21" spans="2:29" s="1" customFormat="1" ht="13.5" customHeight="1">
      <c r="B21" s="52" t="s">
        <v>26</v>
      </c>
      <c r="C21" s="21">
        <f t="shared" si="0"/>
        <v>1455</v>
      </c>
      <c r="D21" s="53">
        <f t="shared" si="1"/>
        <v>728</v>
      </c>
      <c r="E21" s="54">
        <f t="shared" si="2"/>
        <v>2183</v>
      </c>
      <c r="F21" s="55">
        <f t="shared" si="3"/>
        <v>2628</v>
      </c>
      <c r="G21" s="56">
        <f t="shared" si="10"/>
        <v>35337</v>
      </c>
      <c r="H21" s="57">
        <f t="shared" si="11"/>
        <v>13676</v>
      </c>
      <c r="I21" s="58">
        <f t="shared" si="4"/>
        <v>49013</v>
      </c>
      <c r="J21" s="59">
        <f t="shared" si="12"/>
        <v>10061</v>
      </c>
      <c r="K21" s="60">
        <f t="shared" si="5"/>
        <v>38952</v>
      </c>
      <c r="M21" s="61" t="s">
        <v>26</v>
      </c>
      <c r="N21" s="21">
        <f>SUM('Datos brutos'!C19,'Datos brutos'!E19,'Datos brutos'!G19)</f>
        <v>1078</v>
      </c>
      <c r="O21" s="53">
        <f>SUM('Datos brutos'!D19,'Datos brutos'!F19,'Datos brutos'!H19)</f>
        <v>592</v>
      </c>
      <c r="P21" s="60">
        <f t="shared" si="6"/>
        <v>1670</v>
      </c>
      <c r="Q21" s="62">
        <f>'Datos brutos'!I19</f>
        <v>2077</v>
      </c>
      <c r="R21" s="21">
        <f>SUM('Datos brutos'!J19,'Datos brutos'!L19)</f>
        <v>266</v>
      </c>
      <c r="S21" s="53">
        <f>SUM('Datos brutos'!K19,'Datos brutos'!M19)</f>
        <v>84</v>
      </c>
      <c r="T21" s="60">
        <f t="shared" si="7"/>
        <v>350</v>
      </c>
      <c r="U21" s="62">
        <f>'Datos brutos'!N19</f>
        <v>300</v>
      </c>
      <c r="V21" s="21">
        <f>'Datos brutos'!O19</f>
        <v>84</v>
      </c>
      <c r="W21" s="53">
        <f>'Datos brutos'!P19</f>
        <v>40</v>
      </c>
      <c r="X21" s="60">
        <f t="shared" si="8"/>
        <v>124</v>
      </c>
      <c r="Y21" s="62">
        <f>'Datos brutos'!Q19</f>
        <v>227</v>
      </c>
      <c r="Z21" s="21">
        <f>'Datos brutos'!R19</f>
        <v>27</v>
      </c>
      <c r="AA21" s="53">
        <f>'Datos brutos'!S19</f>
        <v>12</v>
      </c>
      <c r="AB21" s="60">
        <f t="shared" si="9"/>
        <v>39</v>
      </c>
      <c r="AC21" s="63">
        <f>'Datos brutos'!T19</f>
        <v>24</v>
      </c>
    </row>
    <row r="24" spans="2:29" s="1" customFormat="1" ht="20.25" customHeight="1">
      <c r="B24" s="2" t="s">
        <v>40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6" spans="2:29" s="32" customFormat="1" ht="15" customHeight="1">
      <c r="B26" s="178" t="s">
        <v>10</v>
      </c>
      <c r="C26" s="179" t="s">
        <v>31</v>
      </c>
      <c r="D26" s="179"/>
      <c r="E26" s="179"/>
      <c r="F26" s="179"/>
      <c r="G26" s="179"/>
      <c r="H26" s="179"/>
      <c r="I26" s="179"/>
      <c r="J26" s="179"/>
      <c r="K26" s="179"/>
      <c r="M26" s="180" t="s">
        <v>32</v>
      </c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</row>
    <row r="27" spans="2:29" s="11" customFormat="1" ht="12.75" customHeight="1">
      <c r="B27" s="178"/>
      <c r="C27" s="181" t="s">
        <v>4</v>
      </c>
      <c r="D27" s="182" t="s">
        <v>6</v>
      </c>
      <c r="E27" s="183" t="s">
        <v>33</v>
      </c>
      <c r="F27" s="184" t="s">
        <v>34</v>
      </c>
      <c r="G27" s="185" t="s">
        <v>13</v>
      </c>
      <c r="H27" s="185"/>
      <c r="I27" s="185"/>
      <c r="J27" s="186" t="s">
        <v>35</v>
      </c>
      <c r="K27" s="183" t="s">
        <v>14</v>
      </c>
      <c r="M27" s="182" t="s">
        <v>10</v>
      </c>
      <c r="N27" s="187" t="s">
        <v>36</v>
      </c>
      <c r="O27" s="187"/>
      <c r="P27" s="187"/>
      <c r="Q27" s="187"/>
      <c r="R27" s="187" t="s">
        <v>37</v>
      </c>
      <c r="S27" s="187"/>
      <c r="T27" s="187"/>
      <c r="U27" s="187"/>
      <c r="V27" s="187" t="s">
        <v>38</v>
      </c>
      <c r="W27" s="187"/>
      <c r="X27" s="187"/>
      <c r="Y27" s="187"/>
      <c r="Z27" s="188" t="s">
        <v>39</v>
      </c>
      <c r="AA27" s="188"/>
      <c r="AB27" s="188"/>
      <c r="AC27" s="188"/>
    </row>
    <row r="28" spans="2:29" s="11" customFormat="1" ht="27" customHeight="1">
      <c r="B28" s="178"/>
      <c r="C28" s="181"/>
      <c r="D28" s="182"/>
      <c r="E28" s="183"/>
      <c r="F28" s="184"/>
      <c r="G28" s="36" t="s">
        <v>4</v>
      </c>
      <c r="H28" s="37" t="s">
        <v>6</v>
      </c>
      <c r="I28" s="14" t="s">
        <v>3</v>
      </c>
      <c r="J28" s="186"/>
      <c r="K28" s="183"/>
      <c r="M28" s="182"/>
      <c r="N28" s="33" t="s">
        <v>4</v>
      </c>
      <c r="O28" s="34" t="s">
        <v>6</v>
      </c>
      <c r="P28" s="35" t="s">
        <v>33</v>
      </c>
      <c r="Q28" s="38" t="s">
        <v>34</v>
      </c>
      <c r="R28" s="33" t="s">
        <v>4</v>
      </c>
      <c r="S28" s="34" t="s">
        <v>6</v>
      </c>
      <c r="T28" s="35" t="s">
        <v>33</v>
      </c>
      <c r="U28" s="38" t="s">
        <v>34</v>
      </c>
      <c r="V28" s="33" t="s">
        <v>4</v>
      </c>
      <c r="W28" s="34" t="s">
        <v>6</v>
      </c>
      <c r="X28" s="35" t="s">
        <v>33</v>
      </c>
      <c r="Y28" s="38" t="s">
        <v>34</v>
      </c>
      <c r="Z28" s="33" t="s">
        <v>4</v>
      </c>
      <c r="AA28" s="34" t="s">
        <v>6</v>
      </c>
      <c r="AB28" s="35" t="s">
        <v>33</v>
      </c>
      <c r="AC28" s="39" t="s">
        <v>34</v>
      </c>
    </row>
    <row r="29" spans="2:29" s="1" customFormat="1" ht="14.25" customHeight="1">
      <c r="B29" s="40" t="s">
        <v>16</v>
      </c>
      <c r="C29" s="16">
        <f t="shared" ref="C29:C39" si="13">SUM(N29,R29,V29,Z29)</f>
        <v>5</v>
      </c>
      <c r="D29" s="41">
        <f t="shared" ref="D29:D39" si="14">SUM(O29,S29,W29,AA29)</f>
        <v>0</v>
      </c>
      <c r="E29" s="42">
        <f t="shared" ref="E29:E39" si="15">SUM(C29:D29)</f>
        <v>5</v>
      </c>
      <c r="F29" s="43">
        <f t="shared" ref="F29:F39" si="16">SUM(Q29,U29,Y29,AC29)</f>
        <v>0</v>
      </c>
      <c r="G29" s="44">
        <f>C29</f>
        <v>5</v>
      </c>
      <c r="H29" s="45">
        <f>D29</f>
        <v>0</v>
      </c>
      <c r="I29" s="46">
        <f t="shared" ref="I29:I39" si="17">SUM(G29:H29)</f>
        <v>5</v>
      </c>
      <c r="J29" s="47">
        <f>F29</f>
        <v>0</v>
      </c>
      <c r="K29" s="48">
        <f t="shared" ref="K29:K39" si="18">I29-J29</f>
        <v>5</v>
      </c>
      <c r="M29" s="64" t="s">
        <v>16</v>
      </c>
      <c r="N29" s="16">
        <f>SUM('Datos brutos'!C26,'Datos brutos'!E26,'Datos brutos'!G26)</f>
        <v>0</v>
      </c>
      <c r="O29" s="41">
        <f>SUM('Datos brutos'!D26,'Datos brutos'!F26,'Datos brutos'!H26)</f>
        <v>0</v>
      </c>
      <c r="P29" s="48">
        <f t="shared" ref="P29:P39" si="19">SUM(N29:O29)</f>
        <v>0</v>
      </c>
      <c r="Q29" s="50">
        <f>'Datos brutos'!I26</f>
        <v>0</v>
      </c>
      <c r="R29" s="16">
        <f>SUM('Datos brutos'!J26,'Datos brutos'!L26)</f>
        <v>0</v>
      </c>
      <c r="S29" s="41">
        <f>SUM('Datos brutos'!K26,'Datos brutos'!M26)</f>
        <v>0</v>
      </c>
      <c r="T29" s="48">
        <f t="shared" ref="T29:T39" si="20">SUM(R29:S29)</f>
        <v>0</v>
      </c>
      <c r="U29" s="50">
        <f>'Datos brutos'!N26</f>
        <v>0</v>
      </c>
      <c r="V29" s="16">
        <f>'Datos brutos'!O26</f>
        <v>5</v>
      </c>
      <c r="W29" s="41">
        <f>'Datos brutos'!P26</f>
        <v>0</v>
      </c>
      <c r="X29" s="48">
        <f t="shared" ref="X29:X39" si="21">SUM(V29:W29)</f>
        <v>5</v>
      </c>
      <c r="Y29" s="50">
        <f>'Datos brutos'!Q26</f>
        <v>0</v>
      </c>
      <c r="Z29" s="16">
        <f>'Datos brutos'!R26</f>
        <v>0</v>
      </c>
      <c r="AA29" s="41">
        <f>'Datos brutos'!S26</f>
        <v>0</v>
      </c>
      <c r="AB29" s="48">
        <f t="shared" ref="AB29:AB39" si="22">SUM(Z29:AA29)</f>
        <v>0</v>
      </c>
      <c r="AC29" s="51">
        <f>'Datos brutos'!T26</f>
        <v>0</v>
      </c>
    </row>
    <row r="30" spans="2:29" s="1" customFormat="1" ht="13.5" customHeight="1">
      <c r="B30" s="52" t="s">
        <v>17</v>
      </c>
      <c r="C30" s="21">
        <f t="shared" si="13"/>
        <v>118</v>
      </c>
      <c r="D30" s="53">
        <f t="shared" si="14"/>
        <v>66</v>
      </c>
      <c r="E30" s="54">
        <f t="shared" si="15"/>
        <v>184</v>
      </c>
      <c r="F30" s="55">
        <f t="shared" si="16"/>
        <v>9</v>
      </c>
      <c r="G30" s="56">
        <f t="shared" ref="G30:G39" si="23">G29+C30</f>
        <v>123</v>
      </c>
      <c r="H30" s="57">
        <f t="shared" ref="H30:H39" si="24">H29+D30</f>
        <v>66</v>
      </c>
      <c r="I30" s="58">
        <f t="shared" si="17"/>
        <v>189</v>
      </c>
      <c r="J30" s="59">
        <f t="shared" ref="J30:J39" si="25">J29+F30</f>
        <v>9</v>
      </c>
      <c r="K30" s="60">
        <f t="shared" si="18"/>
        <v>180</v>
      </c>
      <c r="M30" s="65" t="s">
        <v>17</v>
      </c>
      <c r="N30" s="21">
        <f>SUM('Datos brutos'!C27,'Datos brutos'!E27,'Datos brutos'!G27)</f>
        <v>69</v>
      </c>
      <c r="O30" s="53">
        <f>SUM('Datos brutos'!D27,'Datos brutos'!F27,'Datos brutos'!H27)</f>
        <v>33</v>
      </c>
      <c r="P30" s="60">
        <f t="shared" si="19"/>
        <v>102</v>
      </c>
      <c r="Q30" s="62">
        <f>'Datos brutos'!I27</f>
        <v>3</v>
      </c>
      <c r="R30" s="21">
        <f>SUM('Datos brutos'!J27,'Datos brutos'!L27)</f>
        <v>31</v>
      </c>
      <c r="S30" s="53">
        <f>SUM('Datos brutos'!K27,'Datos brutos'!M27)</f>
        <v>17</v>
      </c>
      <c r="T30" s="60">
        <f t="shared" si="20"/>
        <v>48</v>
      </c>
      <c r="U30" s="62">
        <f>'Datos brutos'!N27</f>
        <v>3</v>
      </c>
      <c r="V30" s="21">
        <f>'Datos brutos'!O27</f>
        <v>5</v>
      </c>
      <c r="W30" s="53">
        <f>'Datos brutos'!P27</f>
        <v>6</v>
      </c>
      <c r="X30" s="60">
        <f t="shared" si="21"/>
        <v>11</v>
      </c>
      <c r="Y30" s="62">
        <f>'Datos brutos'!Q27</f>
        <v>2</v>
      </c>
      <c r="Z30" s="21">
        <f>'Datos brutos'!R27</f>
        <v>13</v>
      </c>
      <c r="AA30" s="53">
        <f>'Datos brutos'!S27</f>
        <v>10</v>
      </c>
      <c r="AB30" s="60">
        <f t="shared" si="22"/>
        <v>23</v>
      </c>
      <c r="AC30" s="63">
        <f>'Datos brutos'!T27</f>
        <v>1</v>
      </c>
    </row>
    <row r="31" spans="2:29" s="1" customFormat="1" ht="13.5" customHeight="1">
      <c r="B31" s="52" t="s">
        <v>18</v>
      </c>
      <c r="C31" s="21">
        <f t="shared" si="13"/>
        <v>574</v>
      </c>
      <c r="D31" s="53">
        <f t="shared" si="14"/>
        <v>289</v>
      </c>
      <c r="E31" s="54">
        <f t="shared" si="15"/>
        <v>863</v>
      </c>
      <c r="F31" s="55">
        <f t="shared" si="16"/>
        <v>43</v>
      </c>
      <c r="G31" s="56">
        <f t="shared" si="23"/>
        <v>697</v>
      </c>
      <c r="H31" s="57">
        <f t="shared" si="24"/>
        <v>355</v>
      </c>
      <c r="I31" s="58">
        <f t="shared" si="17"/>
        <v>1052</v>
      </c>
      <c r="J31" s="59">
        <f t="shared" si="25"/>
        <v>52</v>
      </c>
      <c r="K31" s="60">
        <f t="shared" si="18"/>
        <v>1000</v>
      </c>
      <c r="M31" s="65" t="s">
        <v>18</v>
      </c>
      <c r="N31" s="21">
        <f>SUM('Datos brutos'!C28,'Datos brutos'!E28,'Datos brutos'!G28)</f>
        <v>415</v>
      </c>
      <c r="O31" s="53">
        <f>SUM('Datos brutos'!D28,'Datos brutos'!F28,'Datos brutos'!H28)</f>
        <v>175</v>
      </c>
      <c r="P31" s="60">
        <f t="shared" si="19"/>
        <v>590</v>
      </c>
      <c r="Q31" s="62">
        <f>'Datos brutos'!I28</f>
        <v>31</v>
      </c>
      <c r="R31" s="21">
        <f>SUM('Datos brutos'!J28,'Datos brutos'!L28)</f>
        <v>71</v>
      </c>
      <c r="S31" s="53">
        <f>SUM('Datos brutos'!K28,'Datos brutos'!M28)</f>
        <v>57</v>
      </c>
      <c r="T31" s="60">
        <f t="shared" si="20"/>
        <v>128</v>
      </c>
      <c r="U31" s="62">
        <f>'Datos brutos'!N28</f>
        <v>3</v>
      </c>
      <c r="V31" s="21">
        <f>'Datos brutos'!O28</f>
        <v>46</v>
      </c>
      <c r="W31" s="53">
        <f>'Datos brutos'!P28</f>
        <v>31</v>
      </c>
      <c r="X31" s="60">
        <f t="shared" si="21"/>
        <v>77</v>
      </c>
      <c r="Y31" s="62">
        <f>'Datos brutos'!Q28</f>
        <v>4</v>
      </c>
      <c r="Z31" s="21">
        <f>'Datos brutos'!R28</f>
        <v>42</v>
      </c>
      <c r="AA31" s="53">
        <f>'Datos brutos'!S28</f>
        <v>26</v>
      </c>
      <c r="AB31" s="60">
        <f t="shared" si="22"/>
        <v>68</v>
      </c>
      <c r="AC31" s="63">
        <f>'Datos brutos'!T28</f>
        <v>5</v>
      </c>
    </row>
    <row r="32" spans="2:29" s="1" customFormat="1" ht="13.5" customHeight="1">
      <c r="B32" s="52" t="s">
        <v>19</v>
      </c>
      <c r="C32" s="21">
        <f t="shared" si="13"/>
        <v>1406</v>
      </c>
      <c r="D32" s="53">
        <f t="shared" si="14"/>
        <v>654</v>
      </c>
      <c r="E32" s="54">
        <f t="shared" si="15"/>
        <v>2060</v>
      </c>
      <c r="F32" s="55">
        <f t="shared" si="16"/>
        <v>86</v>
      </c>
      <c r="G32" s="56">
        <f t="shared" si="23"/>
        <v>2103</v>
      </c>
      <c r="H32" s="57">
        <f t="shared" si="24"/>
        <v>1009</v>
      </c>
      <c r="I32" s="58">
        <f t="shared" si="17"/>
        <v>3112</v>
      </c>
      <c r="J32" s="59">
        <f t="shared" si="25"/>
        <v>138</v>
      </c>
      <c r="K32" s="60">
        <f t="shared" si="18"/>
        <v>2974</v>
      </c>
      <c r="M32" s="65" t="s">
        <v>19</v>
      </c>
      <c r="N32" s="21">
        <f>SUM('Datos brutos'!C29,'Datos brutos'!E29,'Datos brutos'!G29)</f>
        <v>1041</v>
      </c>
      <c r="O32" s="53">
        <f>SUM('Datos brutos'!D29,'Datos brutos'!F29,'Datos brutos'!H29)</f>
        <v>483</v>
      </c>
      <c r="P32" s="60">
        <f t="shared" si="19"/>
        <v>1524</v>
      </c>
      <c r="Q32" s="62">
        <f>'Datos brutos'!I29</f>
        <v>54</v>
      </c>
      <c r="R32" s="21">
        <f>SUM('Datos brutos'!J29,'Datos brutos'!L29)</f>
        <v>214</v>
      </c>
      <c r="S32" s="53">
        <f>SUM('Datos brutos'!K29,'Datos brutos'!M29)</f>
        <v>81</v>
      </c>
      <c r="T32" s="60">
        <f t="shared" si="20"/>
        <v>295</v>
      </c>
      <c r="U32" s="62">
        <f>'Datos brutos'!N29</f>
        <v>18</v>
      </c>
      <c r="V32" s="21">
        <f>'Datos brutos'!O29</f>
        <v>103</v>
      </c>
      <c r="W32" s="53">
        <f>'Datos brutos'!P29</f>
        <v>58</v>
      </c>
      <c r="X32" s="60">
        <f t="shared" si="21"/>
        <v>161</v>
      </c>
      <c r="Y32" s="62">
        <f>'Datos brutos'!Q29</f>
        <v>9</v>
      </c>
      <c r="Z32" s="21">
        <f>'Datos brutos'!R29</f>
        <v>48</v>
      </c>
      <c r="AA32" s="53">
        <f>'Datos brutos'!S29</f>
        <v>32</v>
      </c>
      <c r="AB32" s="60">
        <f t="shared" si="22"/>
        <v>80</v>
      </c>
      <c r="AC32" s="63">
        <f>'Datos brutos'!T29</f>
        <v>5</v>
      </c>
    </row>
    <row r="33" spans="2:29" s="1" customFormat="1" ht="13.5" customHeight="1">
      <c r="B33" s="52" t="s">
        <v>20</v>
      </c>
      <c r="C33" s="21">
        <f t="shared" si="13"/>
        <v>2430</v>
      </c>
      <c r="D33" s="53">
        <f t="shared" si="14"/>
        <v>1120</v>
      </c>
      <c r="E33" s="54">
        <f t="shared" si="15"/>
        <v>3550</v>
      </c>
      <c r="F33" s="55">
        <f t="shared" si="16"/>
        <v>132</v>
      </c>
      <c r="G33" s="56">
        <f t="shared" si="23"/>
        <v>4533</v>
      </c>
      <c r="H33" s="57">
        <f t="shared" si="24"/>
        <v>2129</v>
      </c>
      <c r="I33" s="58">
        <f t="shared" si="17"/>
        <v>6662</v>
      </c>
      <c r="J33" s="59">
        <f t="shared" si="25"/>
        <v>270</v>
      </c>
      <c r="K33" s="60">
        <f t="shared" si="18"/>
        <v>6392</v>
      </c>
      <c r="M33" s="65" t="s">
        <v>20</v>
      </c>
      <c r="N33" s="21">
        <f>SUM('Datos brutos'!C30,'Datos brutos'!E30,'Datos brutos'!G30)</f>
        <v>1746</v>
      </c>
      <c r="O33" s="53">
        <f>SUM('Datos brutos'!D30,'Datos brutos'!F30,'Datos brutos'!H30)</f>
        <v>750</v>
      </c>
      <c r="P33" s="60">
        <f t="shared" si="19"/>
        <v>2496</v>
      </c>
      <c r="Q33" s="62">
        <f>'Datos brutos'!I30</f>
        <v>82</v>
      </c>
      <c r="R33" s="21">
        <f>SUM('Datos brutos'!J30,'Datos brutos'!L30)</f>
        <v>339</v>
      </c>
      <c r="S33" s="53">
        <f>SUM('Datos brutos'!K30,'Datos brutos'!M30)</f>
        <v>151</v>
      </c>
      <c r="T33" s="60">
        <f t="shared" si="20"/>
        <v>490</v>
      </c>
      <c r="U33" s="62">
        <f>'Datos brutos'!N30</f>
        <v>35</v>
      </c>
      <c r="V33" s="21">
        <f>'Datos brutos'!O30</f>
        <v>308</v>
      </c>
      <c r="W33" s="53">
        <f>'Datos brutos'!P30</f>
        <v>133</v>
      </c>
      <c r="X33" s="60">
        <f t="shared" si="21"/>
        <v>441</v>
      </c>
      <c r="Y33" s="62">
        <f>'Datos brutos'!Q30</f>
        <v>8</v>
      </c>
      <c r="Z33" s="21">
        <f>'Datos brutos'!R30</f>
        <v>37</v>
      </c>
      <c r="AA33" s="53">
        <f>'Datos brutos'!S30</f>
        <v>86</v>
      </c>
      <c r="AB33" s="60">
        <f t="shared" si="22"/>
        <v>123</v>
      </c>
      <c r="AC33" s="63">
        <f>'Datos brutos'!T30</f>
        <v>7</v>
      </c>
    </row>
    <row r="34" spans="2:29" s="1" customFormat="1" ht="13.5" customHeight="1">
      <c r="B34" s="52" t="s">
        <v>21</v>
      </c>
      <c r="C34" s="21">
        <f t="shared" si="13"/>
        <v>3501</v>
      </c>
      <c r="D34" s="53">
        <f t="shared" si="14"/>
        <v>1386</v>
      </c>
      <c r="E34" s="54">
        <f t="shared" si="15"/>
        <v>4887</v>
      </c>
      <c r="F34" s="55">
        <f t="shared" si="16"/>
        <v>378</v>
      </c>
      <c r="G34" s="56">
        <f t="shared" si="23"/>
        <v>8034</v>
      </c>
      <c r="H34" s="57">
        <f t="shared" si="24"/>
        <v>3515</v>
      </c>
      <c r="I34" s="58">
        <f t="shared" si="17"/>
        <v>11549</v>
      </c>
      <c r="J34" s="59">
        <f t="shared" si="25"/>
        <v>648</v>
      </c>
      <c r="K34" s="60">
        <f t="shared" si="18"/>
        <v>10901</v>
      </c>
      <c r="M34" s="65" t="s">
        <v>21</v>
      </c>
      <c r="N34" s="21">
        <f>SUM('Datos brutos'!C31,'Datos brutos'!E31,'Datos brutos'!G31)</f>
        <v>2481</v>
      </c>
      <c r="O34" s="53">
        <f>SUM('Datos brutos'!D31,'Datos brutos'!F31,'Datos brutos'!H31)</f>
        <v>929</v>
      </c>
      <c r="P34" s="60">
        <f t="shared" si="19"/>
        <v>3410</v>
      </c>
      <c r="Q34" s="62">
        <f>'Datos brutos'!I31</f>
        <v>260</v>
      </c>
      <c r="R34" s="21">
        <f>SUM('Datos brutos'!J31,'Datos brutos'!L31)</f>
        <v>595</v>
      </c>
      <c r="S34" s="53">
        <f>SUM('Datos brutos'!K31,'Datos brutos'!M31)</f>
        <v>270</v>
      </c>
      <c r="T34" s="60">
        <f t="shared" si="20"/>
        <v>865</v>
      </c>
      <c r="U34" s="62">
        <f>'Datos brutos'!N31</f>
        <v>72</v>
      </c>
      <c r="V34" s="21">
        <f>'Datos brutos'!O31</f>
        <v>359</v>
      </c>
      <c r="W34" s="53">
        <f>'Datos brutos'!P31</f>
        <v>170</v>
      </c>
      <c r="X34" s="60">
        <f t="shared" si="21"/>
        <v>529</v>
      </c>
      <c r="Y34" s="62">
        <f>'Datos brutos'!Q31</f>
        <v>37</v>
      </c>
      <c r="Z34" s="21">
        <f>'Datos brutos'!R31</f>
        <v>66</v>
      </c>
      <c r="AA34" s="53">
        <f>'Datos brutos'!S31</f>
        <v>17</v>
      </c>
      <c r="AB34" s="60">
        <f t="shared" si="22"/>
        <v>83</v>
      </c>
      <c r="AC34" s="63">
        <f>'Datos brutos'!T31</f>
        <v>9</v>
      </c>
    </row>
    <row r="35" spans="2:29" s="1" customFormat="1" ht="13.5" customHeight="1">
      <c r="B35" s="52" t="s">
        <v>22</v>
      </c>
      <c r="C35" s="21">
        <f t="shared" si="13"/>
        <v>3817</v>
      </c>
      <c r="D35" s="53">
        <f t="shared" si="14"/>
        <v>2047</v>
      </c>
      <c r="E35" s="54">
        <f t="shared" si="15"/>
        <v>5864</v>
      </c>
      <c r="F35" s="55">
        <f t="shared" si="16"/>
        <v>905</v>
      </c>
      <c r="G35" s="56">
        <f t="shared" si="23"/>
        <v>11851</v>
      </c>
      <c r="H35" s="57">
        <f t="shared" si="24"/>
        <v>5562</v>
      </c>
      <c r="I35" s="58">
        <f t="shared" si="17"/>
        <v>17413</v>
      </c>
      <c r="J35" s="59">
        <f t="shared" si="25"/>
        <v>1553</v>
      </c>
      <c r="K35" s="60">
        <f t="shared" si="18"/>
        <v>15860</v>
      </c>
      <c r="M35" s="65" t="s">
        <v>22</v>
      </c>
      <c r="N35" s="21">
        <f>SUM('Datos brutos'!C32,'Datos brutos'!E32,'Datos brutos'!G32)</f>
        <v>2775</v>
      </c>
      <c r="O35" s="53">
        <f>SUM('Datos brutos'!D32,'Datos brutos'!F32,'Datos brutos'!H32)</f>
        <v>1508</v>
      </c>
      <c r="P35" s="60">
        <f t="shared" si="19"/>
        <v>4283</v>
      </c>
      <c r="Q35" s="62">
        <f>'Datos brutos'!I32</f>
        <v>764</v>
      </c>
      <c r="R35" s="21">
        <f>SUM('Datos brutos'!J32,'Datos brutos'!L32)</f>
        <v>652</v>
      </c>
      <c r="S35" s="53">
        <f>SUM('Datos brutos'!K32,'Datos brutos'!M32)</f>
        <v>339</v>
      </c>
      <c r="T35" s="60">
        <f t="shared" si="20"/>
        <v>991</v>
      </c>
      <c r="U35" s="62">
        <f>'Datos brutos'!N32</f>
        <v>78</v>
      </c>
      <c r="V35" s="21">
        <f>'Datos brutos'!O32</f>
        <v>354</v>
      </c>
      <c r="W35" s="53">
        <f>'Datos brutos'!P32</f>
        <v>180</v>
      </c>
      <c r="X35" s="60">
        <f t="shared" si="21"/>
        <v>534</v>
      </c>
      <c r="Y35" s="62">
        <f>'Datos brutos'!Q32</f>
        <v>55</v>
      </c>
      <c r="Z35" s="21">
        <f>'Datos brutos'!R32</f>
        <v>36</v>
      </c>
      <c r="AA35" s="53">
        <f>'Datos brutos'!S32</f>
        <v>20</v>
      </c>
      <c r="AB35" s="60">
        <f t="shared" si="22"/>
        <v>56</v>
      </c>
      <c r="AC35" s="63">
        <f>'Datos brutos'!T32</f>
        <v>8</v>
      </c>
    </row>
    <row r="36" spans="2:29" s="1" customFormat="1" ht="13.5" customHeight="1">
      <c r="B36" s="52" t="s">
        <v>23</v>
      </c>
      <c r="C36" s="21">
        <f t="shared" si="13"/>
        <v>2336</v>
      </c>
      <c r="D36" s="53">
        <f t="shared" si="14"/>
        <v>1733</v>
      </c>
      <c r="E36" s="54">
        <f t="shared" si="15"/>
        <v>4069</v>
      </c>
      <c r="F36" s="55">
        <f t="shared" si="16"/>
        <v>3822</v>
      </c>
      <c r="G36" s="56">
        <f t="shared" si="23"/>
        <v>14187</v>
      </c>
      <c r="H36" s="57">
        <f t="shared" si="24"/>
        <v>7295</v>
      </c>
      <c r="I36" s="58">
        <f t="shared" si="17"/>
        <v>21482</v>
      </c>
      <c r="J36" s="59">
        <f t="shared" si="25"/>
        <v>5375</v>
      </c>
      <c r="K36" s="60">
        <f t="shared" si="18"/>
        <v>16107</v>
      </c>
      <c r="M36" s="65" t="s">
        <v>23</v>
      </c>
      <c r="N36" s="21">
        <f>SUM('Datos brutos'!C33,'Datos brutos'!E33,'Datos brutos'!G33)</f>
        <v>1730</v>
      </c>
      <c r="O36" s="53">
        <f>SUM('Datos brutos'!D33,'Datos brutos'!F33,'Datos brutos'!H33)</f>
        <v>1308</v>
      </c>
      <c r="P36" s="60">
        <f t="shared" si="19"/>
        <v>3038</v>
      </c>
      <c r="Q36" s="62">
        <f>'Datos brutos'!I33</f>
        <v>3437</v>
      </c>
      <c r="R36" s="21">
        <f>SUM('Datos brutos'!J33,'Datos brutos'!L33)</f>
        <v>425</v>
      </c>
      <c r="S36" s="53">
        <f>SUM('Datos brutos'!K33,'Datos brutos'!M33)</f>
        <v>317</v>
      </c>
      <c r="T36" s="60">
        <f t="shared" si="20"/>
        <v>742</v>
      </c>
      <c r="U36" s="62">
        <f>'Datos brutos'!N33</f>
        <v>262</v>
      </c>
      <c r="V36" s="21">
        <f>'Datos brutos'!O33</f>
        <v>167</v>
      </c>
      <c r="W36" s="53">
        <f>'Datos brutos'!P33</f>
        <v>96</v>
      </c>
      <c r="X36" s="60">
        <f t="shared" si="21"/>
        <v>263</v>
      </c>
      <c r="Y36" s="62">
        <f>'Datos brutos'!Q33</f>
        <v>104</v>
      </c>
      <c r="Z36" s="21">
        <f>'Datos brutos'!R33</f>
        <v>14</v>
      </c>
      <c r="AA36" s="53">
        <f>'Datos brutos'!S33</f>
        <v>12</v>
      </c>
      <c r="AB36" s="60">
        <f t="shared" si="22"/>
        <v>26</v>
      </c>
      <c r="AC36" s="63">
        <f>'Datos brutos'!T33</f>
        <v>19</v>
      </c>
    </row>
    <row r="37" spans="2:29" s="1" customFormat="1" ht="13.5" customHeight="1">
      <c r="B37" s="52" t="s">
        <v>24</v>
      </c>
      <c r="C37" s="21">
        <f t="shared" si="13"/>
        <v>1801</v>
      </c>
      <c r="D37" s="53">
        <f t="shared" si="14"/>
        <v>534</v>
      </c>
      <c r="E37" s="54">
        <f t="shared" si="15"/>
        <v>2335</v>
      </c>
      <c r="F37" s="55">
        <f t="shared" si="16"/>
        <v>2868</v>
      </c>
      <c r="G37" s="56">
        <f t="shared" si="23"/>
        <v>15988</v>
      </c>
      <c r="H37" s="57">
        <f t="shared" si="24"/>
        <v>7829</v>
      </c>
      <c r="I37" s="58">
        <f t="shared" si="17"/>
        <v>23817</v>
      </c>
      <c r="J37" s="59">
        <f t="shared" si="25"/>
        <v>8243</v>
      </c>
      <c r="K37" s="60">
        <f t="shared" si="18"/>
        <v>15574</v>
      </c>
      <c r="M37" s="65" t="s">
        <v>24</v>
      </c>
      <c r="N37" s="21">
        <f>SUM('Datos brutos'!C34,'Datos brutos'!E34,'Datos brutos'!G34)</f>
        <v>1402</v>
      </c>
      <c r="O37" s="53">
        <f>SUM('Datos brutos'!D34,'Datos brutos'!F34,'Datos brutos'!H34)</f>
        <v>382</v>
      </c>
      <c r="P37" s="60">
        <f t="shared" si="19"/>
        <v>1784</v>
      </c>
      <c r="Q37" s="62">
        <f>'Datos brutos'!I34</f>
        <v>2385</v>
      </c>
      <c r="R37" s="21">
        <f>SUM('Datos brutos'!J34,'Datos brutos'!L34)</f>
        <v>224</v>
      </c>
      <c r="S37" s="53">
        <f>SUM('Datos brutos'!K34,'Datos brutos'!M34)</f>
        <v>86</v>
      </c>
      <c r="T37" s="60">
        <f t="shared" si="20"/>
        <v>310</v>
      </c>
      <c r="U37" s="62">
        <f>'Datos brutos'!N34</f>
        <v>217</v>
      </c>
      <c r="V37" s="21">
        <f>'Datos brutos'!O34</f>
        <v>143</v>
      </c>
      <c r="W37" s="53">
        <f>'Datos brutos'!P34</f>
        <v>45</v>
      </c>
      <c r="X37" s="60">
        <f t="shared" si="21"/>
        <v>188</v>
      </c>
      <c r="Y37" s="62">
        <f>'Datos brutos'!Q34</f>
        <v>223</v>
      </c>
      <c r="Z37" s="21">
        <f>'Datos brutos'!R34</f>
        <v>32</v>
      </c>
      <c r="AA37" s="53">
        <f>'Datos brutos'!S34</f>
        <v>21</v>
      </c>
      <c r="AB37" s="60">
        <f t="shared" si="22"/>
        <v>53</v>
      </c>
      <c r="AC37" s="63">
        <f>'Datos brutos'!T34</f>
        <v>43</v>
      </c>
    </row>
    <row r="38" spans="2:29" s="1" customFormat="1" ht="13.5" customHeight="1">
      <c r="B38" s="52" t="s">
        <v>25</v>
      </c>
      <c r="C38" s="21">
        <f t="shared" si="13"/>
        <v>1268</v>
      </c>
      <c r="D38" s="53">
        <f t="shared" si="14"/>
        <v>398</v>
      </c>
      <c r="E38" s="54">
        <f t="shared" si="15"/>
        <v>1666</v>
      </c>
      <c r="F38" s="55">
        <f t="shared" si="16"/>
        <v>2687</v>
      </c>
      <c r="G38" s="56">
        <f t="shared" si="23"/>
        <v>17256</v>
      </c>
      <c r="H38" s="57">
        <f t="shared" si="24"/>
        <v>8227</v>
      </c>
      <c r="I38" s="58">
        <f t="shared" si="17"/>
        <v>25483</v>
      </c>
      <c r="J38" s="59">
        <f t="shared" si="25"/>
        <v>10930</v>
      </c>
      <c r="K38" s="60">
        <f t="shared" si="18"/>
        <v>14553</v>
      </c>
      <c r="M38" s="65" t="s">
        <v>25</v>
      </c>
      <c r="N38" s="21">
        <f>SUM('Datos brutos'!C35,'Datos brutos'!E35,'Datos brutos'!G35)</f>
        <v>983</v>
      </c>
      <c r="O38" s="53">
        <f>SUM('Datos brutos'!D35,'Datos brutos'!F35,'Datos brutos'!H35)</f>
        <v>284</v>
      </c>
      <c r="P38" s="60">
        <f t="shared" si="19"/>
        <v>1267</v>
      </c>
      <c r="Q38" s="62">
        <f>'Datos brutos'!I35</f>
        <v>2299</v>
      </c>
      <c r="R38" s="21">
        <f>SUM('Datos brutos'!J35,'Datos brutos'!L35)</f>
        <v>212</v>
      </c>
      <c r="S38" s="53">
        <f>SUM('Datos brutos'!K35,'Datos brutos'!M35)</f>
        <v>87</v>
      </c>
      <c r="T38" s="60">
        <f t="shared" si="20"/>
        <v>299</v>
      </c>
      <c r="U38" s="62">
        <f>'Datos brutos'!N35</f>
        <v>205</v>
      </c>
      <c r="V38" s="21">
        <f>'Datos brutos'!O35</f>
        <v>60</v>
      </c>
      <c r="W38" s="53">
        <f>'Datos brutos'!P35</f>
        <v>20</v>
      </c>
      <c r="X38" s="60">
        <f t="shared" si="21"/>
        <v>80</v>
      </c>
      <c r="Y38" s="62">
        <f>'Datos brutos'!Q35</f>
        <v>160</v>
      </c>
      <c r="Z38" s="21">
        <f>'Datos brutos'!R35</f>
        <v>13</v>
      </c>
      <c r="AA38" s="53">
        <f>'Datos brutos'!S35</f>
        <v>7</v>
      </c>
      <c r="AB38" s="60">
        <f t="shared" si="22"/>
        <v>20</v>
      </c>
      <c r="AC38" s="63">
        <f>'Datos brutos'!T35</f>
        <v>23</v>
      </c>
    </row>
    <row r="39" spans="2:29" s="1" customFormat="1" ht="13.5" customHeight="1">
      <c r="B39" s="52" t="s">
        <v>26</v>
      </c>
      <c r="C39" s="21">
        <f t="shared" si="13"/>
        <v>1285</v>
      </c>
      <c r="D39" s="53">
        <f t="shared" si="14"/>
        <v>420</v>
      </c>
      <c r="E39" s="54">
        <f t="shared" si="15"/>
        <v>1705</v>
      </c>
      <c r="F39" s="55">
        <f t="shared" si="16"/>
        <v>2844</v>
      </c>
      <c r="G39" s="56">
        <f t="shared" si="23"/>
        <v>18541</v>
      </c>
      <c r="H39" s="57">
        <f t="shared" si="24"/>
        <v>8647</v>
      </c>
      <c r="I39" s="58">
        <f t="shared" si="17"/>
        <v>27188</v>
      </c>
      <c r="J39" s="59">
        <f t="shared" si="25"/>
        <v>13774</v>
      </c>
      <c r="K39" s="60">
        <f t="shared" si="18"/>
        <v>13414</v>
      </c>
      <c r="M39" s="65" t="s">
        <v>26</v>
      </c>
      <c r="N39" s="21">
        <f>SUM('Datos brutos'!C36,'Datos brutos'!E36,'Datos brutos'!G36)</f>
        <v>981</v>
      </c>
      <c r="O39" s="53">
        <f>SUM('Datos brutos'!D36,'Datos brutos'!F36,'Datos brutos'!H36)</f>
        <v>301</v>
      </c>
      <c r="P39" s="60">
        <f t="shared" si="19"/>
        <v>1282</v>
      </c>
      <c r="Q39" s="62">
        <f>'Datos brutos'!I36</f>
        <v>2371</v>
      </c>
      <c r="R39" s="21">
        <f>SUM('Datos brutos'!J36,'Datos brutos'!L36)</f>
        <v>230</v>
      </c>
      <c r="S39" s="53">
        <f>SUM('Datos brutos'!K36,'Datos brutos'!M36)</f>
        <v>89</v>
      </c>
      <c r="T39" s="60">
        <f t="shared" si="20"/>
        <v>319</v>
      </c>
      <c r="U39" s="62">
        <f>'Datos brutos'!N36</f>
        <v>245</v>
      </c>
      <c r="V39" s="21">
        <f>'Datos brutos'!O36</f>
        <v>58</v>
      </c>
      <c r="W39" s="53">
        <f>'Datos brutos'!P36</f>
        <v>21</v>
      </c>
      <c r="X39" s="60">
        <f t="shared" si="21"/>
        <v>79</v>
      </c>
      <c r="Y39" s="62">
        <f>'Datos brutos'!Q36</f>
        <v>194</v>
      </c>
      <c r="Z39" s="21">
        <f>'Datos brutos'!R36</f>
        <v>16</v>
      </c>
      <c r="AA39" s="53">
        <f>'Datos brutos'!S36</f>
        <v>9</v>
      </c>
      <c r="AB39" s="60">
        <f t="shared" si="22"/>
        <v>25</v>
      </c>
      <c r="AC39" s="63">
        <f>'Datos brutos'!T36</f>
        <v>34</v>
      </c>
    </row>
    <row r="42" spans="2:29" s="1" customFormat="1" ht="20.25" customHeight="1">
      <c r="B42" s="2" t="s">
        <v>103</v>
      </c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2:29" s="1" customFormat="1" ht="14.25" customHeight="1"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2:29" s="32" customFormat="1" ht="15" customHeight="1">
      <c r="B44" s="178" t="s">
        <v>10</v>
      </c>
      <c r="C44" s="179" t="s">
        <v>31</v>
      </c>
      <c r="D44" s="179"/>
      <c r="E44" s="179"/>
      <c r="F44" s="179"/>
      <c r="G44" s="179"/>
      <c r="H44" s="179"/>
      <c r="I44" s="179"/>
      <c r="J44" s="179"/>
      <c r="K44" s="179"/>
      <c r="M44" s="180" t="s">
        <v>32</v>
      </c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</row>
    <row r="45" spans="2:29" s="11" customFormat="1" ht="12.75" customHeight="1">
      <c r="B45" s="178"/>
      <c r="C45" s="181" t="s">
        <v>4</v>
      </c>
      <c r="D45" s="182" t="s">
        <v>6</v>
      </c>
      <c r="E45" s="183" t="s">
        <v>33</v>
      </c>
      <c r="F45" s="184" t="s">
        <v>34</v>
      </c>
      <c r="G45" s="185" t="s">
        <v>13</v>
      </c>
      <c r="H45" s="185"/>
      <c r="I45" s="185"/>
      <c r="J45" s="186" t="s">
        <v>35</v>
      </c>
      <c r="K45" s="183" t="s">
        <v>14</v>
      </c>
      <c r="M45" s="182" t="s">
        <v>10</v>
      </c>
      <c r="N45" s="187" t="s">
        <v>36</v>
      </c>
      <c r="O45" s="187"/>
      <c r="P45" s="187"/>
      <c r="Q45" s="187"/>
      <c r="R45" s="187" t="s">
        <v>37</v>
      </c>
      <c r="S45" s="187"/>
      <c r="T45" s="187"/>
      <c r="U45" s="187"/>
      <c r="V45" s="187" t="s">
        <v>38</v>
      </c>
      <c r="W45" s="187"/>
      <c r="X45" s="187"/>
      <c r="Y45" s="187"/>
      <c r="Z45" s="188" t="s">
        <v>39</v>
      </c>
      <c r="AA45" s="188"/>
      <c r="AB45" s="188"/>
      <c r="AC45" s="188"/>
    </row>
    <row r="46" spans="2:29" s="11" customFormat="1" ht="27" customHeight="1">
      <c r="B46" s="178"/>
      <c r="C46" s="181"/>
      <c r="D46" s="182"/>
      <c r="E46" s="183"/>
      <c r="F46" s="184"/>
      <c r="G46" s="36" t="s">
        <v>4</v>
      </c>
      <c r="H46" s="37" t="s">
        <v>6</v>
      </c>
      <c r="I46" s="14" t="s">
        <v>3</v>
      </c>
      <c r="J46" s="186"/>
      <c r="K46" s="183"/>
      <c r="M46" s="182"/>
      <c r="N46" s="33" t="s">
        <v>4</v>
      </c>
      <c r="O46" s="34" t="s">
        <v>6</v>
      </c>
      <c r="P46" s="35" t="s">
        <v>33</v>
      </c>
      <c r="Q46" s="38" t="s">
        <v>34</v>
      </c>
      <c r="R46" s="33" t="s">
        <v>4</v>
      </c>
      <c r="S46" s="34" t="s">
        <v>6</v>
      </c>
      <c r="T46" s="35" t="s">
        <v>33</v>
      </c>
      <c r="U46" s="38" t="s">
        <v>34</v>
      </c>
      <c r="V46" s="33" t="s">
        <v>4</v>
      </c>
      <c r="W46" s="34" t="s">
        <v>6</v>
      </c>
      <c r="X46" s="35" t="s">
        <v>33</v>
      </c>
      <c r="Y46" s="38" t="s">
        <v>34</v>
      </c>
      <c r="Z46" s="33" t="s">
        <v>4</v>
      </c>
      <c r="AA46" s="34" t="s">
        <v>6</v>
      </c>
      <c r="AB46" s="35" t="s">
        <v>33</v>
      </c>
      <c r="AC46" s="39" t="s">
        <v>34</v>
      </c>
    </row>
    <row r="47" spans="2:29" s="1" customFormat="1" ht="14.25" customHeight="1">
      <c r="B47" s="40" t="s">
        <v>16</v>
      </c>
      <c r="C47" s="16">
        <f t="shared" ref="C47:C57" si="26">SUM(N47,R47,V47,Z47)</f>
        <v>0</v>
      </c>
      <c r="D47" s="41">
        <f t="shared" ref="D47:D57" si="27">SUM(O47,S47,W47,AA47)</f>
        <v>0</v>
      </c>
      <c r="E47" s="42">
        <f t="shared" ref="E47:E57" si="28">SUM(C47:D47)</f>
        <v>0</v>
      </c>
      <c r="F47" s="43">
        <f t="shared" ref="F47:F57" si="29">SUM(Q47,U47,Y47,AC47)</f>
        <v>0</v>
      </c>
      <c r="G47" s="44">
        <f>C47</f>
        <v>0</v>
      </c>
      <c r="H47" s="45">
        <f>D47</f>
        <v>0</v>
      </c>
      <c r="I47" s="46">
        <f t="shared" ref="I47:I57" si="30">SUM(G47:H47)</f>
        <v>0</v>
      </c>
      <c r="J47" s="47">
        <f>F47</f>
        <v>0</v>
      </c>
      <c r="K47" s="48">
        <f t="shared" ref="K47:K57" si="31">I47-J47</f>
        <v>0</v>
      </c>
      <c r="M47" s="64" t="s">
        <v>16</v>
      </c>
      <c r="N47" s="16">
        <f>SUM('Datos brutos'!C43,'Datos brutos'!E43,'Datos brutos'!G43)</f>
        <v>0</v>
      </c>
      <c r="O47" s="41">
        <f>SUM('Datos brutos'!D43,'Datos brutos'!F43,'Datos brutos'!H43)</f>
        <v>0</v>
      </c>
      <c r="P47" s="48">
        <f t="shared" ref="P47:P57" si="32">SUM(N47:O47)</f>
        <v>0</v>
      </c>
      <c r="Q47" s="50">
        <f>'Datos brutos'!I43</f>
        <v>0</v>
      </c>
      <c r="R47" s="16">
        <f>SUM('Datos brutos'!J43,'Datos brutos'!L43)</f>
        <v>0</v>
      </c>
      <c r="S47" s="41">
        <f>SUM('Datos brutos'!K43,'Datos brutos'!M43)</f>
        <v>0</v>
      </c>
      <c r="T47" s="48">
        <f t="shared" ref="T47:T57" si="33">SUM(R47:S47)</f>
        <v>0</v>
      </c>
      <c r="U47" s="50">
        <f>'Datos brutos'!N43</f>
        <v>0</v>
      </c>
      <c r="V47" s="16">
        <f>'Datos brutos'!O43</f>
        <v>0</v>
      </c>
      <c r="W47" s="41">
        <f>'Datos brutos'!P43</f>
        <v>0</v>
      </c>
      <c r="X47" s="48">
        <f t="shared" ref="X47:X57" si="34">SUM(V47:W47)</f>
        <v>0</v>
      </c>
      <c r="Y47" s="50">
        <f>'Datos brutos'!Q43</f>
        <v>0</v>
      </c>
      <c r="Z47" s="16">
        <f>'Datos brutos'!R43</f>
        <v>0</v>
      </c>
      <c r="AA47" s="41">
        <f>'Datos brutos'!S43</f>
        <v>0</v>
      </c>
      <c r="AB47" s="48">
        <f t="shared" ref="AB47:AB57" si="35">SUM(Z47:AA47)</f>
        <v>0</v>
      </c>
      <c r="AC47" s="51">
        <f>'Datos brutos'!T43</f>
        <v>0</v>
      </c>
    </row>
    <row r="48" spans="2:29" s="1" customFormat="1" ht="13.5" customHeight="1">
      <c r="B48" s="52" t="s">
        <v>17</v>
      </c>
      <c r="C48" s="21">
        <f t="shared" si="26"/>
        <v>110</v>
      </c>
      <c r="D48" s="53">
        <f t="shared" si="27"/>
        <v>65</v>
      </c>
      <c r="E48" s="54">
        <f t="shared" si="28"/>
        <v>175</v>
      </c>
      <c r="F48" s="55">
        <f t="shared" si="29"/>
        <v>45</v>
      </c>
      <c r="G48" s="56">
        <f t="shared" ref="G48:G57" si="36">G47+C48</f>
        <v>110</v>
      </c>
      <c r="H48" s="57">
        <f t="shared" ref="H48:H57" si="37">H47+D48</f>
        <v>65</v>
      </c>
      <c r="I48" s="58">
        <f t="shared" si="30"/>
        <v>175</v>
      </c>
      <c r="J48" s="59">
        <f t="shared" ref="J48:J57" si="38">J47+F48</f>
        <v>45</v>
      </c>
      <c r="K48" s="60">
        <f t="shared" si="31"/>
        <v>130</v>
      </c>
      <c r="M48" s="65" t="s">
        <v>17</v>
      </c>
      <c r="N48" s="21">
        <f>SUM('Datos brutos'!C44,'Datos brutos'!E44,'Datos brutos'!G44)</f>
        <v>74</v>
      </c>
      <c r="O48" s="53">
        <f>SUM('Datos brutos'!D44,'Datos brutos'!F44,'Datos brutos'!H44)</f>
        <v>43</v>
      </c>
      <c r="P48" s="60">
        <f t="shared" si="32"/>
        <v>117</v>
      </c>
      <c r="Q48" s="62">
        <f>'Datos brutos'!I44</f>
        <v>28</v>
      </c>
      <c r="R48" s="21">
        <f>SUM('Datos brutos'!J44,'Datos brutos'!L44)</f>
        <v>18</v>
      </c>
      <c r="S48" s="53">
        <f>SUM('Datos brutos'!K44,'Datos brutos'!M44)</f>
        <v>14</v>
      </c>
      <c r="T48" s="60">
        <f t="shared" si="33"/>
        <v>32</v>
      </c>
      <c r="U48" s="62">
        <f>'Datos brutos'!N44</f>
        <v>17</v>
      </c>
      <c r="V48" s="21">
        <f>'Datos brutos'!O44</f>
        <v>14</v>
      </c>
      <c r="W48" s="53">
        <f>'Datos brutos'!P44</f>
        <v>8</v>
      </c>
      <c r="X48" s="60">
        <f t="shared" si="34"/>
        <v>22</v>
      </c>
      <c r="Y48" s="62">
        <f>'Datos brutos'!Q44</f>
        <v>0</v>
      </c>
      <c r="Z48" s="21">
        <f>'Datos brutos'!R44</f>
        <v>4</v>
      </c>
      <c r="AA48" s="53">
        <f>'Datos brutos'!S44</f>
        <v>0</v>
      </c>
      <c r="AB48" s="60">
        <f t="shared" si="35"/>
        <v>4</v>
      </c>
      <c r="AC48" s="63">
        <f>'Datos brutos'!T44</f>
        <v>0</v>
      </c>
    </row>
    <row r="49" spans="2:29" s="1" customFormat="1" ht="13.5" customHeight="1">
      <c r="B49" s="52" t="s">
        <v>18</v>
      </c>
      <c r="C49" s="21">
        <f t="shared" si="26"/>
        <v>249</v>
      </c>
      <c r="D49" s="53">
        <f t="shared" si="27"/>
        <v>149</v>
      </c>
      <c r="E49" s="54">
        <f t="shared" si="28"/>
        <v>398</v>
      </c>
      <c r="F49" s="55">
        <f t="shared" si="29"/>
        <v>46</v>
      </c>
      <c r="G49" s="56">
        <f t="shared" si="36"/>
        <v>359</v>
      </c>
      <c r="H49" s="57">
        <f t="shared" si="37"/>
        <v>214</v>
      </c>
      <c r="I49" s="58">
        <f t="shared" si="30"/>
        <v>573</v>
      </c>
      <c r="J49" s="59">
        <f t="shared" si="38"/>
        <v>91</v>
      </c>
      <c r="K49" s="60">
        <f t="shared" si="31"/>
        <v>482</v>
      </c>
      <c r="M49" s="65" t="s">
        <v>18</v>
      </c>
      <c r="N49" s="21">
        <f>SUM('Datos brutos'!C45,'Datos brutos'!E45,'Datos brutos'!G45)</f>
        <v>143</v>
      </c>
      <c r="O49" s="53">
        <f>SUM('Datos brutos'!D45,'Datos brutos'!F45,'Datos brutos'!H45)</f>
        <v>82</v>
      </c>
      <c r="P49" s="60">
        <f t="shared" si="32"/>
        <v>225</v>
      </c>
      <c r="Q49" s="62">
        <f>'Datos brutos'!I45</f>
        <v>25</v>
      </c>
      <c r="R49" s="21">
        <f>SUM('Datos brutos'!J45,'Datos brutos'!L45)</f>
        <v>39</v>
      </c>
      <c r="S49" s="53">
        <f>SUM('Datos brutos'!K45,'Datos brutos'!M45)</f>
        <v>37</v>
      </c>
      <c r="T49" s="60">
        <f t="shared" si="33"/>
        <v>76</v>
      </c>
      <c r="U49" s="62">
        <f>'Datos brutos'!N45</f>
        <v>18</v>
      </c>
      <c r="V49" s="21">
        <f>'Datos brutos'!O45</f>
        <v>26</v>
      </c>
      <c r="W49" s="53">
        <f>'Datos brutos'!P45</f>
        <v>19</v>
      </c>
      <c r="X49" s="60">
        <f t="shared" si="34"/>
        <v>45</v>
      </c>
      <c r="Y49" s="62">
        <f>'Datos brutos'!Q45</f>
        <v>0</v>
      </c>
      <c r="Z49" s="21">
        <f>'Datos brutos'!R45</f>
        <v>41</v>
      </c>
      <c r="AA49" s="53">
        <f>'Datos brutos'!S45</f>
        <v>11</v>
      </c>
      <c r="AB49" s="60">
        <f t="shared" si="35"/>
        <v>52</v>
      </c>
      <c r="AC49" s="63">
        <f>'Datos brutos'!T45</f>
        <v>3</v>
      </c>
    </row>
    <row r="50" spans="2:29" s="1" customFormat="1" ht="13.5" customHeight="1">
      <c r="B50" s="52" t="s">
        <v>19</v>
      </c>
      <c r="C50" s="21">
        <f t="shared" si="26"/>
        <v>842</v>
      </c>
      <c r="D50" s="53">
        <f t="shared" si="27"/>
        <v>439</v>
      </c>
      <c r="E50" s="54">
        <f t="shared" si="28"/>
        <v>1281</v>
      </c>
      <c r="F50" s="55">
        <f t="shared" si="29"/>
        <v>85</v>
      </c>
      <c r="G50" s="56">
        <f t="shared" si="36"/>
        <v>1201</v>
      </c>
      <c r="H50" s="57">
        <f t="shared" si="37"/>
        <v>653</v>
      </c>
      <c r="I50" s="58">
        <f t="shared" si="30"/>
        <v>1854</v>
      </c>
      <c r="J50" s="59">
        <f t="shared" si="38"/>
        <v>176</v>
      </c>
      <c r="K50" s="60">
        <f t="shared" si="31"/>
        <v>1678</v>
      </c>
      <c r="M50" s="65" t="s">
        <v>19</v>
      </c>
      <c r="N50" s="21">
        <f>SUM('Datos brutos'!C46,'Datos brutos'!E46,'Datos brutos'!G46)</f>
        <v>545</v>
      </c>
      <c r="O50" s="53">
        <f>SUM('Datos brutos'!D46,'Datos brutos'!F46,'Datos brutos'!H46)</f>
        <v>271</v>
      </c>
      <c r="P50" s="60">
        <f t="shared" si="32"/>
        <v>816</v>
      </c>
      <c r="Q50" s="62">
        <f>'Datos brutos'!I46</f>
        <v>50</v>
      </c>
      <c r="R50" s="21">
        <f>SUM('Datos brutos'!J46,'Datos brutos'!L46)</f>
        <v>131</v>
      </c>
      <c r="S50" s="53">
        <f>SUM('Datos brutos'!K46,'Datos brutos'!M46)</f>
        <v>73</v>
      </c>
      <c r="T50" s="60">
        <f t="shared" si="33"/>
        <v>204</v>
      </c>
      <c r="U50" s="62">
        <f>'Datos brutos'!N46</f>
        <v>14</v>
      </c>
      <c r="V50" s="21">
        <f>'Datos brutos'!O46</f>
        <v>89</v>
      </c>
      <c r="W50" s="53">
        <f>'Datos brutos'!P46</f>
        <v>58</v>
      </c>
      <c r="X50" s="60">
        <f t="shared" si="34"/>
        <v>147</v>
      </c>
      <c r="Y50" s="62">
        <f>'Datos brutos'!Q46</f>
        <v>11</v>
      </c>
      <c r="Z50" s="21">
        <f>'Datos brutos'!R46</f>
        <v>77</v>
      </c>
      <c r="AA50" s="53">
        <f>'Datos brutos'!S46</f>
        <v>37</v>
      </c>
      <c r="AB50" s="60">
        <f t="shared" si="35"/>
        <v>114</v>
      </c>
      <c r="AC50" s="63">
        <f>'Datos brutos'!T46</f>
        <v>10</v>
      </c>
    </row>
    <row r="51" spans="2:29" s="1" customFormat="1" ht="13.5" customHeight="1">
      <c r="B51" s="52" t="s">
        <v>20</v>
      </c>
      <c r="C51" s="21">
        <f t="shared" si="26"/>
        <v>1297</v>
      </c>
      <c r="D51" s="53">
        <f t="shared" si="27"/>
        <v>636</v>
      </c>
      <c r="E51" s="54">
        <f t="shared" si="28"/>
        <v>1933</v>
      </c>
      <c r="F51" s="55">
        <f t="shared" si="29"/>
        <v>239</v>
      </c>
      <c r="G51" s="56">
        <f t="shared" si="36"/>
        <v>2498</v>
      </c>
      <c r="H51" s="57">
        <f t="shared" si="37"/>
        <v>1289</v>
      </c>
      <c r="I51" s="58">
        <f t="shared" si="30"/>
        <v>3787</v>
      </c>
      <c r="J51" s="59">
        <f t="shared" si="38"/>
        <v>415</v>
      </c>
      <c r="K51" s="60">
        <f t="shared" si="31"/>
        <v>3372</v>
      </c>
      <c r="M51" s="65" t="s">
        <v>20</v>
      </c>
      <c r="N51" s="21">
        <f>SUM('Datos brutos'!C47,'Datos brutos'!E47,'Datos brutos'!G47)</f>
        <v>893</v>
      </c>
      <c r="O51" s="53">
        <f>SUM('Datos brutos'!D47,'Datos brutos'!F47,'Datos brutos'!H47)</f>
        <v>452</v>
      </c>
      <c r="P51" s="60">
        <f t="shared" si="32"/>
        <v>1345</v>
      </c>
      <c r="Q51" s="62">
        <f>'Datos brutos'!I47</f>
        <v>147</v>
      </c>
      <c r="R51" s="21">
        <f>SUM('Datos brutos'!J47,'Datos brutos'!L47)</f>
        <v>199</v>
      </c>
      <c r="S51" s="53">
        <f>SUM('Datos brutos'!K47,'Datos brutos'!M47)</f>
        <v>104</v>
      </c>
      <c r="T51" s="60">
        <f t="shared" si="33"/>
        <v>303</v>
      </c>
      <c r="U51" s="62">
        <f>'Datos brutos'!N47</f>
        <v>67</v>
      </c>
      <c r="V51" s="21">
        <f>'Datos brutos'!O47</f>
        <v>154</v>
      </c>
      <c r="W51" s="53">
        <f>'Datos brutos'!P47</f>
        <v>68</v>
      </c>
      <c r="X51" s="60">
        <f t="shared" si="34"/>
        <v>222</v>
      </c>
      <c r="Y51" s="62">
        <f>'Datos brutos'!Q47</f>
        <v>19</v>
      </c>
      <c r="Z51" s="21">
        <f>'Datos brutos'!R47</f>
        <v>51</v>
      </c>
      <c r="AA51" s="53">
        <f>'Datos brutos'!S47</f>
        <v>12</v>
      </c>
      <c r="AB51" s="60">
        <f t="shared" si="35"/>
        <v>63</v>
      </c>
      <c r="AC51" s="63">
        <f>'Datos brutos'!T47</f>
        <v>6</v>
      </c>
    </row>
    <row r="52" spans="2:29" s="1" customFormat="1" ht="13.5" customHeight="1">
      <c r="B52" s="52" t="s">
        <v>21</v>
      </c>
      <c r="C52" s="21">
        <f t="shared" si="26"/>
        <v>1402</v>
      </c>
      <c r="D52" s="53">
        <f t="shared" si="27"/>
        <v>1517</v>
      </c>
      <c r="E52" s="54">
        <f t="shared" si="28"/>
        <v>2919</v>
      </c>
      <c r="F52" s="55">
        <f t="shared" si="29"/>
        <v>342</v>
      </c>
      <c r="G52" s="56">
        <f t="shared" si="36"/>
        <v>3900</v>
      </c>
      <c r="H52" s="57">
        <f t="shared" si="37"/>
        <v>2806</v>
      </c>
      <c r="I52" s="58">
        <f t="shared" si="30"/>
        <v>6706</v>
      </c>
      <c r="J52" s="59">
        <f t="shared" si="38"/>
        <v>757</v>
      </c>
      <c r="K52" s="60">
        <f t="shared" si="31"/>
        <v>5949</v>
      </c>
      <c r="M52" s="65" t="s">
        <v>21</v>
      </c>
      <c r="N52" s="21">
        <f>SUM('Datos brutos'!C48,'Datos brutos'!E48,'Datos brutos'!G48)</f>
        <v>804</v>
      </c>
      <c r="O52" s="53">
        <f>SUM('Datos brutos'!D48,'Datos brutos'!F48,'Datos brutos'!H48)</f>
        <v>1169</v>
      </c>
      <c r="P52" s="60">
        <f t="shared" si="32"/>
        <v>1973</v>
      </c>
      <c r="Q52" s="62">
        <f>'Datos brutos'!I48</f>
        <v>215</v>
      </c>
      <c r="R52" s="21">
        <f>SUM('Datos brutos'!J48,'Datos brutos'!L48)</f>
        <v>282</v>
      </c>
      <c r="S52" s="53">
        <f>SUM('Datos brutos'!K48,'Datos brutos'!M48)</f>
        <v>183</v>
      </c>
      <c r="T52" s="60">
        <f t="shared" si="33"/>
        <v>465</v>
      </c>
      <c r="U52" s="62">
        <f>'Datos brutos'!N48</f>
        <v>68</v>
      </c>
      <c r="V52" s="21">
        <f>'Datos brutos'!O48</f>
        <v>243</v>
      </c>
      <c r="W52" s="53">
        <f>'Datos brutos'!P48</f>
        <v>116</v>
      </c>
      <c r="X52" s="60">
        <f t="shared" si="34"/>
        <v>359</v>
      </c>
      <c r="Y52" s="62">
        <f>'Datos brutos'!Q48</f>
        <v>34</v>
      </c>
      <c r="Z52" s="21">
        <f>'Datos brutos'!R48</f>
        <v>73</v>
      </c>
      <c r="AA52" s="53">
        <f>'Datos brutos'!S48</f>
        <v>49</v>
      </c>
      <c r="AB52" s="60">
        <f t="shared" si="35"/>
        <v>122</v>
      </c>
      <c r="AC52" s="63">
        <f>'Datos brutos'!T48</f>
        <v>25</v>
      </c>
    </row>
    <row r="53" spans="2:29" s="1" customFormat="1" ht="13.5" customHeight="1">
      <c r="B53" s="52" t="s">
        <v>22</v>
      </c>
      <c r="C53" s="21">
        <f t="shared" si="26"/>
        <v>3347</v>
      </c>
      <c r="D53" s="53">
        <f t="shared" si="27"/>
        <v>1563</v>
      </c>
      <c r="E53" s="54">
        <f t="shared" si="28"/>
        <v>4910</v>
      </c>
      <c r="F53" s="55">
        <f t="shared" si="29"/>
        <v>512</v>
      </c>
      <c r="G53" s="56">
        <f t="shared" si="36"/>
        <v>7247</v>
      </c>
      <c r="H53" s="57">
        <f t="shared" si="37"/>
        <v>4369</v>
      </c>
      <c r="I53" s="58">
        <f t="shared" si="30"/>
        <v>11616</v>
      </c>
      <c r="J53" s="59">
        <f t="shared" si="38"/>
        <v>1269</v>
      </c>
      <c r="K53" s="60">
        <f t="shared" si="31"/>
        <v>10347</v>
      </c>
      <c r="M53" s="65" t="s">
        <v>22</v>
      </c>
      <c r="N53" s="21">
        <f>SUM('Datos brutos'!C49,'Datos brutos'!E49,'Datos brutos'!G49)</f>
        <v>2116</v>
      </c>
      <c r="O53" s="53">
        <f>SUM('Datos brutos'!D49,'Datos brutos'!F49,'Datos brutos'!H49)</f>
        <v>892</v>
      </c>
      <c r="P53" s="60">
        <f t="shared" si="32"/>
        <v>3008</v>
      </c>
      <c r="Q53" s="62">
        <f>'Datos brutos'!I49</f>
        <v>354</v>
      </c>
      <c r="R53" s="21">
        <f>SUM('Datos brutos'!J49,'Datos brutos'!L49)</f>
        <v>854</v>
      </c>
      <c r="S53" s="53">
        <f>SUM('Datos brutos'!K49,'Datos brutos'!M49)</f>
        <v>525</v>
      </c>
      <c r="T53" s="60">
        <f t="shared" si="33"/>
        <v>1379</v>
      </c>
      <c r="U53" s="62">
        <f>'Datos brutos'!N49</f>
        <v>77</v>
      </c>
      <c r="V53" s="21">
        <f>'Datos brutos'!O49</f>
        <v>308</v>
      </c>
      <c r="W53" s="53">
        <f>'Datos brutos'!P49</f>
        <v>117</v>
      </c>
      <c r="X53" s="60">
        <f t="shared" si="34"/>
        <v>425</v>
      </c>
      <c r="Y53" s="62">
        <f>'Datos brutos'!Q49</f>
        <v>62</v>
      </c>
      <c r="Z53" s="21">
        <f>'Datos brutos'!R49</f>
        <v>69</v>
      </c>
      <c r="AA53" s="53">
        <f>'Datos brutos'!S49</f>
        <v>29</v>
      </c>
      <c r="AB53" s="60">
        <f t="shared" si="35"/>
        <v>98</v>
      </c>
      <c r="AC53" s="63">
        <f>'Datos brutos'!T49</f>
        <v>19</v>
      </c>
    </row>
    <row r="54" spans="2:29" s="1" customFormat="1" ht="13.5" customHeight="1">
      <c r="B54" s="52" t="s">
        <v>23</v>
      </c>
      <c r="C54" s="21">
        <f t="shared" si="26"/>
        <v>1773</v>
      </c>
      <c r="D54" s="53">
        <f t="shared" si="27"/>
        <v>1002</v>
      </c>
      <c r="E54" s="54">
        <f t="shared" si="28"/>
        <v>2775</v>
      </c>
      <c r="F54" s="55">
        <f t="shared" si="29"/>
        <v>2123</v>
      </c>
      <c r="G54" s="56">
        <f t="shared" si="36"/>
        <v>9020</v>
      </c>
      <c r="H54" s="57">
        <f t="shared" si="37"/>
        <v>5371</v>
      </c>
      <c r="I54" s="58">
        <f t="shared" si="30"/>
        <v>14391</v>
      </c>
      <c r="J54" s="59">
        <f t="shared" si="38"/>
        <v>3392</v>
      </c>
      <c r="K54" s="60">
        <f t="shared" si="31"/>
        <v>10999</v>
      </c>
      <c r="M54" s="65" t="s">
        <v>23</v>
      </c>
      <c r="N54" s="21">
        <f>SUM('Datos brutos'!C50,'Datos brutos'!E50,'Datos brutos'!G50)</f>
        <v>1124</v>
      </c>
      <c r="O54" s="53">
        <f>SUM('Datos brutos'!D50,'Datos brutos'!F50,'Datos brutos'!H50)</f>
        <v>548</v>
      </c>
      <c r="P54" s="60">
        <f t="shared" si="32"/>
        <v>1672</v>
      </c>
      <c r="Q54" s="62">
        <f>'Datos brutos'!I50</f>
        <v>1752</v>
      </c>
      <c r="R54" s="21">
        <f>SUM('Datos brutos'!J50,'Datos brutos'!L50)</f>
        <v>418</v>
      </c>
      <c r="S54" s="53">
        <f>SUM('Datos brutos'!K50,'Datos brutos'!M50)</f>
        <v>308</v>
      </c>
      <c r="T54" s="60">
        <f t="shared" si="33"/>
        <v>726</v>
      </c>
      <c r="U54" s="62">
        <f>'Datos brutos'!N50</f>
        <v>250</v>
      </c>
      <c r="V54" s="21">
        <f>'Datos brutos'!O50</f>
        <v>195</v>
      </c>
      <c r="W54" s="53">
        <f>'Datos brutos'!P50</f>
        <v>109</v>
      </c>
      <c r="X54" s="60">
        <f t="shared" si="34"/>
        <v>304</v>
      </c>
      <c r="Y54" s="62">
        <f>'Datos brutos'!Q50</f>
        <v>93</v>
      </c>
      <c r="Z54" s="21">
        <f>'Datos brutos'!R50</f>
        <v>36</v>
      </c>
      <c r="AA54" s="53">
        <f>'Datos brutos'!S50</f>
        <v>37</v>
      </c>
      <c r="AB54" s="60">
        <f t="shared" si="35"/>
        <v>73</v>
      </c>
      <c r="AC54" s="63">
        <f>'Datos brutos'!T50</f>
        <v>28</v>
      </c>
    </row>
    <row r="55" spans="2:29" s="1" customFormat="1" ht="13.5" customHeight="1">
      <c r="B55" s="52" t="s">
        <v>24</v>
      </c>
      <c r="C55" s="21">
        <f t="shared" si="26"/>
        <v>1263</v>
      </c>
      <c r="D55" s="53">
        <f t="shared" si="27"/>
        <v>683</v>
      </c>
      <c r="E55" s="54">
        <f t="shared" si="28"/>
        <v>1946</v>
      </c>
      <c r="F55" s="55">
        <f t="shared" si="29"/>
        <v>2404</v>
      </c>
      <c r="G55" s="56">
        <f t="shared" si="36"/>
        <v>10283</v>
      </c>
      <c r="H55" s="57">
        <f t="shared" si="37"/>
        <v>6054</v>
      </c>
      <c r="I55" s="58">
        <f t="shared" si="30"/>
        <v>16337</v>
      </c>
      <c r="J55" s="59">
        <f t="shared" si="38"/>
        <v>5796</v>
      </c>
      <c r="K55" s="60">
        <f t="shared" si="31"/>
        <v>10541</v>
      </c>
      <c r="M55" s="65" t="s">
        <v>24</v>
      </c>
      <c r="N55" s="21">
        <f>SUM('Datos brutos'!C51,'Datos brutos'!E51,'Datos brutos'!G51)</f>
        <v>706</v>
      </c>
      <c r="O55" s="53">
        <f>SUM('Datos brutos'!D51,'Datos brutos'!F51,'Datos brutos'!H51)</f>
        <v>370</v>
      </c>
      <c r="P55" s="60">
        <f t="shared" si="32"/>
        <v>1076</v>
      </c>
      <c r="Q55" s="62">
        <f>'Datos brutos'!I51</f>
        <v>1950</v>
      </c>
      <c r="R55" s="21">
        <f>SUM('Datos brutos'!J51,'Datos brutos'!L51)</f>
        <v>368</v>
      </c>
      <c r="S55" s="53">
        <f>SUM('Datos brutos'!K51,'Datos brutos'!M51)</f>
        <v>201</v>
      </c>
      <c r="T55" s="60">
        <f t="shared" si="33"/>
        <v>569</v>
      </c>
      <c r="U55" s="62">
        <f>'Datos brutos'!N51</f>
        <v>222</v>
      </c>
      <c r="V55" s="21">
        <f>'Datos brutos'!O51</f>
        <v>159</v>
      </c>
      <c r="W55" s="53">
        <f>'Datos brutos'!P51</f>
        <v>88</v>
      </c>
      <c r="X55" s="60">
        <f t="shared" si="34"/>
        <v>247</v>
      </c>
      <c r="Y55" s="62">
        <f>'Datos brutos'!Q51</f>
        <v>193</v>
      </c>
      <c r="Z55" s="21">
        <f>'Datos brutos'!R51</f>
        <v>30</v>
      </c>
      <c r="AA55" s="53">
        <f>'Datos brutos'!S51</f>
        <v>24</v>
      </c>
      <c r="AB55" s="60">
        <f t="shared" si="35"/>
        <v>54</v>
      </c>
      <c r="AC55" s="63">
        <f>'Datos brutos'!T51</f>
        <v>39</v>
      </c>
    </row>
    <row r="56" spans="2:29" s="1" customFormat="1" ht="13.5" customHeight="1">
      <c r="B56" s="52" t="s">
        <v>25</v>
      </c>
      <c r="C56" s="21">
        <f t="shared" si="26"/>
        <v>686</v>
      </c>
      <c r="D56" s="53">
        <f t="shared" si="27"/>
        <v>572</v>
      </c>
      <c r="E56" s="54">
        <f t="shared" si="28"/>
        <v>1258</v>
      </c>
      <c r="F56" s="55">
        <f t="shared" si="29"/>
        <v>1543</v>
      </c>
      <c r="G56" s="56">
        <f t="shared" si="36"/>
        <v>10969</v>
      </c>
      <c r="H56" s="57">
        <f t="shared" si="37"/>
        <v>6626</v>
      </c>
      <c r="I56" s="58">
        <f t="shared" si="30"/>
        <v>17595</v>
      </c>
      <c r="J56" s="59">
        <f t="shared" si="38"/>
        <v>7339</v>
      </c>
      <c r="K56" s="60">
        <f t="shared" si="31"/>
        <v>10256</v>
      </c>
      <c r="M56" s="65" t="s">
        <v>25</v>
      </c>
      <c r="N56" s="21">
        <f>SUM('Datos brutos'!C52,'Datos brutos'!E52,'Datos brutos'!G52)</f>
        <v>428</v>
      </c>
      <c r="O56" s="53">
        <f>SUM('Datos brutos'!D52,'Datos brutos'!F52,'Datos brutos'!H52)</f>
        <v>237</v>
      </c>
      <c r="P56" s="60">
        <f t="shared" si="32"/>
        <v>665</v>
      </c>
      <c r="Q56" s="62">
        <f>'Datos brutos'!I52</f>
        <v>1214</v>
      </c>
      <c r="R56" s="21">
        <f>SUM('Datos brutos'!J52,'Datos brutos'!L52)</f>
        <v>133</v>
      </c>
      <c r="S56" s="53">
        <f>SUM('Datos brutos'!K52,'Datos brutos'!M52)</f>
        <v>239</v>
      </c>
      <c r="T56" s="60">
        <f t="shared" si="33"/>
        <v>372</v>
      </c>
      <c r="U56" s="62">
        <f>'Datos brutos'!N52</f>
        <v>164</v>
      </c>
      <c r="V56" s="21">
        <f>'Datos brutos'!O52</f>
        <v>114</v>
      </c>
      <c r="W56" s="53">
        <f>'Datos brutos'!P52</f>
        <v>82</v>
      </c>
      <c r="X56" s="60">
        <f t="shared" si="34"/>
        <v>196</v>
      </c>
      <c r="Y56" s="62">
        <f>'Datos brutos'!Q52</f>
        <v>133</v>
      </c>
      <c r="Z56" s="21">
        <f>'Datos brutos'!R52</f>
        <v>11</v>
      </c>
      <c r="AA56" s="53">
        <f>'Datos brutos'!S52</f>
        <v>14</v>
      </c>
      <c r="AB56" s="60">
        <f t="shared" si="35"/>
        <v>25</v>
      </c>
      <c r="AC56" s="63">
        <f>'Datos brutos'!T52</f>
        <v>32</v>
      </c>
    </row>
    <row r="57" spans="2:29" s="1" customFormat="1" ht="13.5" customHeight="1">
      <c r="B57" s="52" t="s">
        <v>26</v>
      </c>
      <c r="C57" s="21">
        <f t="shared" si="26"/>
        <v>582</v>
      </c>
      <c r="D57" s="53">
        <f t="shared" si="27"/>
        <v>436</v>
      </c>
      <c r="E57" s="54">
        <f t="shared" si="28"/>
        <v>1018</v>
      </c>
      <c r="F57" s="55">
        <f t="shared" si="29"/>
        <v>1114</v>
      </c>
      <c r="G57" s="56">
        <f t="shared" si="36"/>
        <v>11551</v>
      </c>
      <c r="H57" s="57">
        <f t="shared" si="37"/>
        <v>7062</v>
      </c>
      <c r="I57" s="58">
        <f t="shared" si="30"/>
        <v>18613</v>
      </c>
      <c r="J57" s="59">
        <f t="shared" si="38"/>
        <v>8453</v>
      </c>
      <c r="K57" s="60">
        <f t="shared" si="31"/>
        <v>10160</v>
      </c>
      <c r="M57" s="65" t="s">
        <v>26</v>
      </c>
      <c r="N57" s="21">
        <f>SUM('Datos brutos'!C53,'Datos brutos'!E53,'Datos brutos'!G53)</f>
        <v>302</v>
      </c>
      <c r="O57" s="53">
        <f>SUM('Datos brutos'!D53,'Datos brutos'!F53,'Datos brutos'!H53)</f>
        <v>278</v>
      </c>
      <c r="P57" s="60">
        <f t="shared" si="32"/>
        <v>580</v>
      </c>
      <c r="Q57" s="62">
        <f>'Datos brutos'!I53</f>
        <v>872</v>
      </c>
      <c r="R57" s="21">
        <f>SUM('Datos brutos'!J53,'Datos brutos'!L53)</f>
        <v>190</v>
      </c>
      <c r="S57" s="53">
        <f>SUM('Datos brutos'!K53,'Datos brutos'!M53)</f>
        <v>88</v>
      </c>
      <c r="T57" s="60">
        <f t="shared" si="33"/>
        <v>278</v>
      </c>
      <c r="U57" s="62">
        <f>'Datos brutos'!N53</f>
        <v>106</v>
      </c>
      <c r="V57" s="21">
        <f>'Datos brutos'!O53</f>
        <v>36</v>
      </c>
      <c r="W57" s="53">
        <f>'Datos brutos'!P53</f>
        <v>38</v>
      </c>
      <c r="X57" s="60">
        <f t="shared" si="34"/>
        <v>74</v>
      </c>
      <c r="Y57" s="62">
        <f>'Datos brutos'!Q53</f>
        <v>72</v>
      </c>
      <c r="Z57" s="21">
        <f>'Datos brutos'!R53</f>
        <v>54</v>
      </c>
      <c r="AA57" s="53">
        <f>'Datos brutos'!S53</f>
        <v>32</v>
      </c>
      <c r="AB57" s="60">
        <f t="shared" si="35"/>
        <v>86</v>
      </c>
      <c r="AC57" s="63">
        <f>'Datos brutos'!T53</f>
        <v>64</v>
      </c>
    </row>
  </sheetData>
  <mergeCells count="45">
    <mergeCell ref="B8:B10"/>
    <mergeCell ref="C8:K8"/>
    <mergeCell ref="M8:AC8"/>
    <mergeCell ref="C9:C10"/>
    <mergeCell ref="D9:D10"/>
    <mergeCell ref="E9:E10"/>
    <mergeCell ref="F9:F10"/>
    <mergeCell ref="G9:I9"/>
    <mergeCell ref="J9:J10"/>
    <mergeCell ref="K9:K10"/>
    <mergeCell ref="M9:M10"/>
    <mergeCell ref="N9:Q9"/>
    <mergeCell ref="R9:U9"/>
    <mergeCell ref="V9:Y9"/>
    <mergeCell ref="Z9:AC9"/>
    <mergeCell ref="B26:B28"/>
    <mergeCell ref="C26:K26"/>
    <mergeCell ref="M26:AC26"/>
    <mergeCell ref="C27:C28"/>
    <mergeCell ref="D27:D28"/>
    <mergeCell ref="E27:E28"/>
    <mergeCell ref="F27:F28"/>
    <mergeCell ref="G27:I27"/>
    <mergeCell ref="J27:J28"/>
    <mergeCell ref="K27:K28"/>
    <mergeCell ref="M27:M28"/>
    <mergeCell ref="N27:Q27"/>
    <mergeCell ref="R27:U27"/>
    <mergeCell ref="V27:Y27"/>
    <mergeCell ref="Z27:AC27"/>
    <mergeCell ref="B44:B46"/>
    <mergeCell ref="C44:K44"/>
    <mergeCell ref="M44:AC44"/>
    <mergeCell ref="C45:C46"/>
    <mergeCell ref="D45:D46"/>
    <mergeCell ref="E45:E46"/>
    <mergeCell ref="F45:F46"/>
    <mergeCell ref="G45:I45"/>
    <mergeCell ref="J45:J46"/>
    <mergeCell ref="K45:K46"/>
    <mergeCell ref="M45:M46"/>
    <mergeCell ref="N45:Q45"/>
    <mergeCell ref="R45:U45"/>
    <mergeCell ref="V45:Y45"/>
    <mergeCell ref="Z45:AC45"/>
  </mergeCells>
  <pageMargins left="0.7" right="0.7" top="0.75" bottom="0.75" header="0.51180555555555496" footer="0.51180555555555496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3"/>
  <sheetViews>
    <sheetView showGridLines="0" zoomScale="150" zoomScaleNormal="150" zoomScalePageLayoutView="150" workbookViewId="0">
      <selection activeCell="B3" sqref="B3"/>
    </sheetView>
  </sheetViews>
  <sheetFormatPr baseColWidth="10" defaultRowHeight="14" x14ac:dyDescent="0"/>
  <sheetData>
    <row r="2" spans="2:20" s="1" customFormat="1" ht="18.75" customHeight="1">
      <c r="B2" s="2" t="s">
        <v>98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2:20" s="1" customFormat="1" ht="18.75" customHeight="1">
      <c r="B3" s="2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0" s="1" customFormat="1" ht="18.75" customHeight="1">
      <c r="B4" s="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2:20" s="1" customFormat="1" ht="18.75" customHeight="1">
      <c r="B5" s="2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2:20" s="1" customFormat="1" ht="12.75" customHeight="1"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2:20" s="66" customFormat="1" ht="12.75" customHeight="1">
      <c r="B7" s="67"/>
      <c r="C7" s="189" t="s">
        <v>36</v>
      </c>
      <c r="D7" s="189"/>
      <c r="E7" s="189"/>
      <c r="F7" s="189"/>
      <c r="G7" s="189"/>
      <c r="H7" s="189"/>
      <c r="I7" s="189"/>
      <c r="J7" s="189" t="s">
        <v>37</v>
      </c>
      <c r="K7" s="189"/>
      <c r="L7" s="189"/>
      <c r="M7" s="189"/>
      <c r="N7" s="189"/>
      <c r="O7" s="189" t="s">
        <v>38</v>
      </c>
      <c r="P7" s="189"/>
      <c r="Q7" s="189"/>
      <c r="R7" s="190" t="s">
        <v>39</v>
      </c>
      <c r="S7" s="190"/>
      <c r="T7" s="190"/>
    </row>
    <row r="8" spans="2:20" s="68" customFormat="1" ht="12.75" customHeight="1">
      <c r="B8" s="69" t="s">
        <v>10</v>
      </c>
      <c r="C8" s="70" t="s">
        <v>4</v>
      </c>
      <c r="D8" s="71" t="s">
        <v>6</v>
      </c>
      <c r="E8" s="70" t="s">
        <v>4</v>
      </c>
      <c r="F8" s="71" t="s">
        <v>6</v>
      </c>
      <c r="G8" s="70" t="s">
        <v>4</v>
      </c>
      <c r="H8" s="71" t="s">
        <v>6</v>
      </c>
      <c r="I8" s="72" t="s">
        <v>34</v>
      </c>
      <c r="J8" s="70" t="s">
        <v>4</v>
      </c>
      <c r="K8" s="73" t="s">
        <v>6</v>
      </c>
      <c r="L8" s="70" t="s">
        <v>4</v>
      </c>
      <c r="M8" s="73" t="s">
        <v>6</v>
      </c>
      <c r="N8" s="72" t="s">
        <v>34</v>
      </c>
      <c r="O8" s="70" t="s">
        <v>4</v>
      </c>
      <c r="P8" s="73" t="s">
        <v>6</v>
      </c>
      <c r="Q8" s="72" t="s">
        <v>34</v>
      </c>
      <c r="R8" s="70" t="s">
        <v>4</v>
      </c>
      <c r="S8" s="73" t="s">
        <v>6</v>
      </c>
      <c r="T8" s="72" t="s">
        <v>34</v>
      </c>
    </row>
    <row r="9" spans="2:20" s="1" customFormat="1" ht="12.75" customHeight="1">
      <c r="B9" s="64" t="s">
        <v>16</v>
      </c>
      <c r="C9" s="74"/>
      <c r="D9" s="75"/>
      <c r="E9" s="74"/>
      <c r="F9" s="75"/>
      <c r="G9" s="74"/>
      <c r="H9" s="75"/>
      <c r="I9" s="76"/>
      <c r="J9" s="74"/>
      <c r="K9" s="77"/>
      <c r="L9" s="74"/>
      <c r="M9" s="77"/>
      <c r="N9" s="76"/>
      <c r="O9" s="74"/>
      <c r="P9" s="77"/>
      <c r="Q9" s="76"/>
      <c r="R9" s="74"/>
      <c r="S9" s="77"/>
      <c r="T9" s="76"/>
    </row>
    <row r="10" spans="2:20" s="1" customFormat="1" ht="12.75" customHeight="1">
      <c r="B10" s="65" t="s">
        <v>17</v>
      </c>
      <c r="C10" s="78">
        <v>353</v>
      </c>
      <c r="D10" s="79">
        <v>127</v>
      </c>
      <c r="E10" s="78">
        <v>200</v>
      </c>
      <c r="F10" s="79">
        <v>1</v>
      </c>
      <c r="G10" s="78"/>
      <c r="H10" s="79"/>
      <c r="I10" s="80">
        <v>30</v>
      </c>
      <c r="J10" s="78">
        <v>54</v>
      </c>
      <c r="K10" s="81">
        <v>3</v>
      </c>
      <c r="L10" s="78">
        <v>80</v>
      </c>
      <c r="M10" s="81">
        <v>30</v>
      </c>
      <c r="N10" s="80">
        <v>0</v>
      </c>
      <c r="O10" s="78">
        <v>29</v>
      </c>
      <c r="P10" s="81">
        <v>4</v>
      </c>
      <c r="Q10" s="80">
        <v>0</v>
      </c>
      <c r="R10" s="78">
        <v>0</v>
      </c>
      <c r="S10" s="81">
        <v>0</v>
      </c>
      <c r="T10" s="80">
        <v>0</v>
      </c>
    </row>
    <row r="11" spans="2:20" s="1" customFormat="1" ht="12.75" customHeight="1">
      <c r="B11" s="65" t="s">
        <v>18</v>
      </c>
      <c r="C11" s="78">
        <v>16</v>
      </c>
      <c r="D11" s="79">
        <v>103</v>
      </c>
      <c r="E11" s="78">
        <v>175</v>
      </c>
      <c r="F11" s="79">
        <v>13</v>
      </c>
      <c r="G11" s="78">
        <v>98</v>
      </c>
      <c r="H11" s="79">
        <v>0</v>
      </c>
      <c r="I11" s="80">
        <v>30</v>
      </c>
      <c r="J11" s="78">
        <v>137</v>
      </c>
      <c r="K11" s="81">
        <v>9</v>
      </c>
      <c r="L11" s="78">
        <v>91</v>
      </c>
      <c r="M11" s="81">
        <v>52</v>
      </c>
      <c r="N11" s="80">
        <v>0</v>
      </c>
      <c r="O11" s="78">
        <v>45</v>
      </c>
      <c r="P11" s="81">
        <v>14</v>
      </c>
      <c r="Q11" s="80">
        <v>4</v>
      </c>
      <c r="R11" s="78">
        <v>27</v>
      </c>
      <c r="S11" s="81">
        <v>11</v>
      </c>
      <c r="T11" s="80">
        <v>14</v>
      </c>
    </row>
    <row r="12" spans="2:20" s="1" customFormat="1" ht="12.75" customHeight="1">
      <c r="B12" s="65" t="s">
        <v>19</v>
      </c>
      <c r="C12" s="78">
        <v>217</v>
      </c>
      <c r="D12" s="79">
        <v>0</v>
      </c>
      <c r="E12" s="78">
        <v>285</v>
      </c>
      <c r="F12" s="79">
        <v>44</v>
      </c>
      <c r="G12" s="78">
        <v>55</v>
      </c>
      <c r="H12" s="79">
        <v>148</v>
      </c>
      <c r="I12" s="80">
        <v>69</v>
      </c>
      <c r="J12" s="78">
        <v>1207</v>
      </c>
      <c r="K12" s="81">
        <v>12</v>
      </c>
      <c r="L12" s="78">
        <v>850</v>
      </c>
      <c r="M12" s="81">
        <v>559</v>
      </c>
      <c r="N12" s="80">
        <v>0</v>
      </c>
      <c r="O12" s="78">
        <v>175</v>
      </c>
      <c r="P12" s="81">
        <v>63</v>
      </c>
      <c r="Q12" s="80">
        <v>12</v>
      </c>
      <c r="R12" s="78">
        <v>85</v>
      </c>
      <c r="S12" s="81">
        <v>32</v>
      </c>
      <c r="T12" s="80">
        <v>15</v>
      </c>
    </row>
    <row r="13" spans="2:20" s="1" customFormat="1" ht="12.75" customHeight="1">
      <c r="B13" s="65" t="s">
        <v>20</v>
      </c>
      <c r="C13" s="78">
        <v>70</v>
      </c>
      <c r="D13" s="79">
        <v>118</v>
      </c>
      <c r="E13" s="78">
        <v>201</v>
      </c>
      <c r="F13" s="79">
        <v>16</v>
      </c>
      <c r="G13" s="78">
        <v>135</v>
      </c>
      <c r="H13" s="79">
        <v>0</v>
      </c>
      <c r="I13" s="80">
        <v>91</v>
      </c>
      <c r="J13" s="78">
        <v>388</v>
      </c>
      <c r="K13" s="81">
        <v>514</v>
      </c>
      <c r="L13" s="78">
        <v>1078</v>
      </c>
      <c r="M13" s="81">
        <v>30</v>
      </c>
      <c r="N13" s="80">
        <v>2</v>
      </c>
      <c r="O13" s="78">
        <v>247</v>
      </c>
      <c r="P13" s="81">
        <v>88</v>
      </c>
      <c r="Q13" s="80">
        <v>24</v>
      </c>
      <c r="R13" s="78">
        <v>59</v>
      </c>
      <c r="S13" s="81">
        <v>18</v>
      </c>
      <c r="T13" s="80">
        <v>17</v>
      </c>
    </row>
    <row r="14" spans="2:20" s="1" customFormat="1" ht="12.75" customHeight="1">
      <c r="B14" s="65" t="s">
        <v>21</v>
      </c>
      <c r="C14" s="78">
        <v>342</v>
      </c>
      <c r="D14" s="79">
        <v>377</v>
      </c>
      <c r="E14" s="78">
        <v>548</v>
      </c>
      <c r="F14" s="79">
        <v>20</v>
      </c>
      <c r="G14" s="78">
        <v>412</v>
      </c>
      <c r="H14" s="79">
        <v>6</v>
      </c>
      <c r="I14" s="80">
        <v>345</v>
      </c>
      <c r="J14" s="78">
        <v>543</v>
      </c>
      <c r="K14" s="81">
        <v>1174</v>
      </c>
      <c r="L14" s="78">
        <v>3360</v>
      </c>
      <c r="M14" s="81">
        <v>36</v>
      </c>
      <c r="N14" s="80">
        <v>49</v>
      </c>
      <c r="O14" s="78">
        <v>669</v>
      </c>
      <c r="P14" s="81">
        <v>251</v>
      </c>
      <c r="Q14" s="80">
        <v>41</v>
      </c>
      <c r="R14" s="78">
        <v>60</v>
      </c>
      <c r="S14" s="81">
        <v>19</v>
      </c>
      <c r="T14" s="80">
        <v>13</v>
      </c>
    </row>
    <row r="15" spans="2:20" s="1" customFormat="1" ht="12.75" customHeight="1">
      <c r="B15" s="65" t="s">
        <v>22</v>
      </c>
      <c r="C15" s="78">
        <v>1072</v>
      </c>
      <c r="D15" s="79">
        <v>564</v>
      </c>
      <c r="E15" s="78">
        <v>764</v>
      </c>
      <c r="F15" s="79">
        <v>126</v>
      </c>
      <c r="G15" s="78">
        <v>652</v>
      </c>
      <c r="H15" s="79">
        <v>397</v>
      </c>
      <c r="I15" s="80">
        <v>340</v>
      </c>
      <c r="J15" s="78">
        <v>399</v>
      </c>
      <c r="K15" s="81">
        <v>900</v>
      </c>
      <c r="L15" s="78">
        <v>1790</v>
      </c>
      <c r="M15" s="81">
        <v>1</v>
      </c>
      <c r="N15" s="80">
        <v>71</v>
      </c>
      <c r="O15" s="78">
        <v>801</v>
      </c>
      <c r="P15" s="81">
        <v>290</v>
      </c>
      <c r="Q15" s="80">
        <v>108</v>
      </c>
      <c r="R15" s="78">
        <v>47</v>
      </c>
      <c r="S15" s="81">
        <v>20</v>
      </c>
      <c r="T15" s="80">
        <v>29</v>
      </c>
    </row>
    <row r="16" spans="2:20" s="1" customFormat="1" ht="12.75" customHeight="1">
      <c r="B16" s="65" t="s">
        <v>23</v>
      </c>
      <c r="C16" s="78">
        <v>473</v>
      </c>
      <c r="D16" s="79">
        <v>729</v>
      </c>
      <c r="E16" s="78">
        <v>1107</v>
      </c>
      <c r="F16" s="79">
        <v>173</v>
      </c>
      <c r="G16" s="78">
        <v>1311</v>
      </c>
      <c r="H16" s="79">
        <v>115</v>
      </c>
      <c r="I16" s="80">
        <v>1215</v>
      </c>
      <c r="J16" s="78">
        <v>2371</v>
      </c>
      <c r="K16" s="81">
        <v>4</v>
      </c>
      <c r="L16" s="78">
        <v>937</v>
      </c>
      <c r="M16" s="81">
        <v>1452</v>
      </c>
      <c r="N16" s="80">
        <v>53</v>
      </c>
      <c r="O16" s="78">
        <v>904</v>
      </c>
      <c r="P16" s="81">
        <v>303</v>
      </c>
      <c r="Q16" s="80">
        <v>79</v>
      </c>
      <c r="R16" s="78">
        <v>54</v>
      </c>
      <c r="S16" s="81">
        <v>21</v>
      </c>
      <c r="T16" s="80">
        <v>25</v>
      </c>
    </row>
    <row r="17" spans="2:20" s="1" customFormat="1" ht="12.75" customHeight="1">
      <c r="B17" s="65" t="s">
        <v>24</v>
      </c>
      <c r="C17" s="78">
        <v>516</v>
      </c>
      <c r="D17" s="79">
        <v>378</v>
      </c>
      <c r="E17" s="78">
        <v>1424</v>
      </c>
      <c r="F17" s="79">
        <v>589</v>
      </c>
      <c r="G17" s="78"/>
      <c r="H17" s="79"/>
      <c r="I17" s="80">
        <v>2124</v>
      </c>
      <c r="J17" s="78">
        <v>2485</v>
      </c>
      <c r="K17" s="81">
        <v>44</v>
      </c>
      <c r="L17" s="78">
        <v>825</v>
      </c>
      <c r="M17" s="81">
        <v>1291</v>
      </c>
      <c r="N17" s="80">
        <v>75</v>
      </c>
      <c r="O17" s="78">
        <v>549</v>
      </c>
      <c r="P17" s="81">
        <v>205</v>
      </c>
      <c r="Q17" s="80">
        <v>265</v>
      </c>
      <c r="R17" s="78">
        <v>52</v>
      </c>
      <c r="S17" s="81">
        <v>19</v>
      </c>
      <c r="T17" s="80">
        <v>27</v>
      </c>
    </row>
    <row r="18" spans="2:20" s="1" customFormat="1" ht="12.75" customHeight="1">
      <c r="B18" s="65" t="s">
        <v>25</v>
      </c>
      <c r="C18" s="78">
        <v>434</v>
      </c>
      <c r="D18" s="79">
        <v>241</v>
      </c>
      <c r="E18" s="78">
        <v>1424</v>
      </c>
      <c r="F18" s="79">
        <v>662</v>
      </c>
      <c r="G18" s="78"/>
      <c r="H18" s="79"/>
      <c r="I18" s="80">
        <v>2066</v>
      </c>
      <c r="J18" s="78">
        <v>520</v>
      </c>
      <c r="K18" s="81">
        <v>17</v>
      </c>
      <c r="L18" s="78">
        <v>361</v>
      </c>
      <c r="M18" s="81">
        <v>406</v>
      </c>
      <c r="N18" s="80">
        <v>74</v>
      </c>
      <c r="O18" s="78">
        <v>266</v>
      </c>
      <c r="P18" s="81">
        <v>91</v>
      </c>
      <c r="Q18" s="80">
        <v>97</v>
      </c>
      <c r="R18" s="78">
        <v>53</v>
      </c>
      <c r="S18" s="81">
        <v>18</v>
      </c>
      <c r="T18" s="80">
        <v>29</v>
      </c>
    </row>
    <row r="19" spans="2:20" s="1" customFormat="1" ht="12.75" customHeight="1">
      <c r="B19" s="65" t="s">
        <v>26</v>
      </c>
      <c r="C19" s="78">
        <v>106</v>
      </c>
      <c r="D19" s="79">
        <v>82</v>
      </c>
      <c r="E19" s="82">
        <v>972</v>
      </c>
      <c r="F19" s="79">
        <v>510</v>
      </c>
      <c r="G19" s="82"/>
      <c r="H19" s="79"/>
      <c r="I19" s="80">
        <v>2077</v>
      </c>
      <c r="J19" s="78">
        <v>216</v>
      </c>
      <c r="K19" s="81">
        <v>14</v>
      </c>
      <c r="L19" s="78">
        <v>50</v>
      </c>
      <c r="M19" s="81">
        <v>70</v>
      </c>
      <c r="N19" s="80">
        <v>300</v>
      </c>
      <c r="O19" s="78">
        <v>84</v>
      </c>
      <c r="P19" s="81">
        <v>40</v>
      </c>
      <c r="Q19" s="80">
        <v>227</v>
      </c>
      <c r="R19" s="78">
        <v>27</v>
      </c>
      <c r="S19" s="81">
        <v>12</v>
      </c>
      <c r="T19" s="80">
        <v>24</v>
      </c>
    </row>
    <row r="22" spans="2:20" s="1" customFormat="1" ht="18.75" customHeight="1">
      <c r="B22" s="2" t="s">
        <v>40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4" spans="2:20" s="66" customFormat="1" ht="12.75" customHeight="1">
      <c r="B24" s="67"/>
      <c r="C24" s="189" t="s">
        <v>36</v>
      </c>
      <c r="D24" s="189"/>
      <c r="E24" s="189"/>
      <c r="F24" s="189"/>
      <c r="G24" s="189"/>
      <c r="H24" s="189"/>
      <c r="I24" s="189"/>
      <c r="J24" s="189" t="s">
        <v>37</v>
      </c>
      <c r="K24" s="189"/>
      <c r="L24" s="189"/>
      <c r="M24" s="189"/>
      <c r="N24" s="189"/>
      <c r="O24" s="189" t="s">
        <v>38</v>
      </c>
      <c r="P24" s="189"/>
      <c r="Q24" s="189"/>
      <c r="R24" s="190" t="s">
        <v>39</v>
      </c>
      <c r="S24" s="190"/>
      <c r="T24" s="190"/>
    </row>
    <row r="25" spans="2:20" s="68" customFormat="1" ht="12.75" customHeight="1">
      <c r="B25" s="69" t="s">
        <v>10</v>
      </c>
      <c r="C25" s="70" t="s">
        <v>4</v>
      </c>
      <c r="D25" s="71" t="s">
        <v>6</v>
      </c>
      <c r="E25" s="70" t="s">
        <v>4</v>
      </c>
      <c r="F25" s="71" t="s">
        <v>6</v>
      </c>
      <c r="G25" s="70" t="s">
        <v>4</v>
      </c>
      <c r="H25" s="71" t="s">
        <v>6</v>
      </c>
      <c r="I25" s="72" t="s">
        <v>34</v>
      </c>
      <c r="J25" s="70" t="s">
        <v>4</v>
      </c>
      <c r="K25" s="73" t="s">
        <v>6</v>
      </c>
      <c r="L25" s="70" t="s">
        <v>4</v>
      </c>
      <c r="M25" s="73" t="s">
        <v>6</v>
      </c>
      <c r="N25" s="72" t="s">
        <v>34</v>
      </c>
      <c r="O25" s="70" t="s">
        <v>4</v>
      </c>
      <c r="P25" s="73" t="s">
        <v>6</v>
      </c>
      <c r="Q25" s="72" t="s">
        <v>34</v>
      </c>
      <c r="R25" s="70" t="s">
        <v>4</v>
      </c>
      <c r="S25" s="73" t="s">
        <v>6</v>
      </c>
      <c r="T25" s="72" t="s">
        <v>34</v>
      </c>
    </row>
    <row r="26" spans="2:20" s="1" customFormat="1" ht="12.75" customHeight="1">
      <c r="B26" s="64" t="s">
        <v>16</v>
      </c>
      <c r="C26" s="74"/>
      <c r="D26" s="75"/>
      <c r="E26" s="74"/>
      <c r="F26" s="75"/>
      <c r="G26" s="74"/>
      <c r="H26" s="75"/>
      <c r="I26" s="76"/>
      <c r="J26" s="74"/>
      <c r="K26" s="77"/>
      <c r="L26" s="74"/>
      <c r="M26" s="77"/>
      <c r="N26" s="76"/>
      <c r="O26" s="74">
        <v>5</v>
      </c>
      <c r="P26" s="77"/>
      <c r="Q26" s="76"/>
      <c r="R26" s="74"/>
      <c r="S26" s="77"/>
      <c r="T26" s="76"/>
    </row>
    <row r="27" spans="2:20" s="1" customFormat="1" ht="12.75" customHeight="1">
      <c r="B27" s="65" t="s">
        <v>17</v>
      </c>
      <c r="C27" s="74">
        <v>27</v>
      </c>
      <c r="D27" s="75">
        <v>11</v>
      </c>
      <c r="E27" s="74">
        <v>32</v>
      </c>
      <c r="F27" s="75">
        <v>11</v>
      </c>
      <c r="G27" s="74">
        <v>10</v>
      </c>
      <c r="H27" s="75">
        <v>11</v>
      </c>
      <c r="I27" s="76">
        <v>3</v>
      </c>
      <c r="J27" s="74">
        <v>21</v>
      </c>
      <c r="K27" s="77">
        <v>13</v>
      </c>
      <c r="L27" s="74">
        <v>10</v>
      </c>
      <c r="M27" s="77">
        <v>4</v>
      </c>
      <c r="N27" s="76">
        <v>3</v>
      </c>
      <c r="O27" s="74">
        <v>5</v>
      </c>
      <c r="P27" s="77">
        <v>6</v>
      </c>
      <c r="Q27" s="76">
        <v>2</v>
      </c>
      <c r="R27" s="74">
        <v>13</v>
      </c>
      <c r="S27" s="77">
        <v>10</v>
      </c>
      <c r="T27" s="76">
        <v>1</v>
      </c>
    </row>
    <row r="28" spans="2:20" s="1" customFormat="1" ht="12.75" customHeight="1">
      <c r="B28" s="65" t="s">
        <v>18</v>
      </c>
      <c r="C28" s="78">
        <v>122</v>
      </c>
      <c r="D28" s="79">
        <v>78</v>
      </c>
      <c r="E28" s="78">
        <v>112</v>
      </c>
      <c r="F28" s="79">
        <v>43</v>
      </c>
      <c r="G28" s="78">
        <v>181</v>
      </c>
      <c r="H28" s="79">
        <v>54</v>
      </c>
      <c r="I28" s="80">
        <v>31</v>
      </c>
      <c r="J28" s="78">
        <v>51</v>
      </c>
      <c r="K28" s="81">
        <v>44</v>
      </c>
      <c r="L28" s="78">
        <v>20</v>
      </c>
      <c r="M28" s="81">
        <v>13</v>
      </c>
      <c r="N28" s="80">
        <v>3</v>
      </c>
      <c r="O28" s="78">
        <v>46</v>
      </c>
      <c r="P28" s="81">
        <v>31</v>
      </c>
      <c r="Q28" s="80">
        <v>4</v>
      </c>
      <c r="R28" s="78">
        <v>42</v>
      </c>
      <c r="S28" s="81">
        <v>26</v>
      </c>
      <c r="T28" s="80">
        <v>5</v>
      </c>
    </row>
    <row r="29" spans="2:20" s="1" customFormat="1" ht="12.75" customHeight="1">
      <c r="B29" s="65" t="s">
        <v>19</v>
      </c>
      <c r="C29" s="78">
        <v>293</v>
      </c>
      <c r="D29" s="79">
        <v>39</v>
      </c>
      <c r="E29" s="78">
        <v>411</v>
      </c>
      <c r="F29" s="79">
        <v>136</v>
      </c>
      <c r="G29" s="78">
        <v>337</v>
      </c>
      <c r="H29" s="79">
        <v>308</v>
      </c>
      <c r="I29" s="80">
        <v>54</v>
      </c>
      <c r="J29" s="78">
        <v>66</v>
      </c>
      <c r="K29" s="81">
        <v>19</v>
      </c>
      <c r="L29" s="78">
        <v>148</v>
      </c>
      <c r="M29" s="81">
        <v>62</v>
      </c>
      <c r="N29" s="80">
        <v>18</v>
      </c>
      <c r="O29" s="78">
        <v>103</v>
      </c>
      <c r="P29" s="81">
        <v>58</v>
      </c>
      <c r="Q29" s="80">
        <v>9</v>
      </c>
      <c r="R29" s="78">
        <v>48</v>
      </c>
      <c r="S29" s="81">
        <v>32</v>
      </c>
      <c r="T29" s="80">
        <v>5</v>
      </c>
    </row>
    <row r="30" spans="2:20" s="1" customFormat="1" ht="12.75" customHeight="1">
      <c r="B30" s="65" t="s">
        <v>20</v>
      </c>
      <c r="C30" s="78">
        <v>705</v>
      </c>
      <c r="D30" s="79">
        <v>4</v>
      </c>
      <c r="E30" s="78">
        <v>781</v>
      </c>
      <c r="F30" s="79">
        <v>109</v>
      </c>
      <c r="G30" s="78">
        <v>260</v>
      </c>
      <c r="H30" s="79">
        <v>637</v>
      </c>
      <c r="I30" s="80">
        <v>82</v>
      </c>
      <c r="J30" s="78">
        <v>141</v>
      </c>
      <c r="K30" s="81">
        <v>44</v>
      </c>
      <c r="L30" s="78">
        <v>198</v>
      </c>
      <c r="M30" s="81">
        <v>107</v>
      </c>
      <c r="N30" s="80">
        <v>35</v>
      </c>
      <c r="O30" s="78">
        <v>308</v>
      </c>
      <c r="P30" s="81">
        <v>133</v>
      </c>
      <c r="Q30" s="80">
        <v>8</v>
      </c>
      <c r="R30" s="78">
        <v>37</v>
      </c>
      <c r="S30" s="81">
        <v>86</v>
      </c>
      <c r="T30" s="80">
        <v>7</v>
      </c>
    </row>
    <row r="31" spans="2:20" s="1" customFormat="1" ht="12.75" customHeight="1">
      <c r="B31" s="65" t="s">
        <v>21</v>
      </c>
      <c r="C31" s="78">
        <v>1144</v>
      </c>
      <c r="D31" s="79">
        <v>28</v>
      </c>
      <c r="E31" s="78">
        <v>790</v>
      </c>
      <c r="F31" s="79">
        <v>105</v>
      </c>
      <c r="G31" s="78">
        <v>547</v>
      </c>
      <c r="H31" s="79">
        <v>796</v>
      </c>
      <c r="I31" s="80">
        <v>260</v>
      </c>
      <c r="J31" s="78">
        <v>307</v>
      </c>
      <c r="K31" s="81">
        <v>96</v>
      </c>
      <c r="L31" s="78">
        <v>288</v>
      </c>
      <c r="M31" s="81">
        <v>174</v>
      </c>
      <c r="N31" s="80">
        <v>72</v>
      </c>
      <c r="O31" s="78">
        <v>359</v>
      </c>
      <c r="P31" s="81">
        <v>170</v>
      </c>
      <c r="Q31" s="80">
        <v>37</v>
      </c>
      <c r="R31" s="78">
        <v>66</v>
      </c>
      <c r="S31" s="81">
        <v>17</v>
      </c>
      <c r="T31" s="80">
        <v>9</v>
      </c>
    </row>
    <row r="32" spans="2:20" s="1" customFormat="1" ht="12.75" customHeight="1">
      <c r="B32" s="65" t="s">
        <v>22</v>
      </c>
      <c r="C32" s="78">
        <v>554</v>
      </c>
      <c r="D32" s="79">
        <v>890</v>
      </c>
      <c r="E32" s="78">
        <v>852</v>
      </c>
      <c r="F32" s="79">
        <v>598</v>
      </c>
      <c r="G32" s="78">
        <v>1369</v>
      </c>
      <c r="H32" s="79">
        <v>20</v>
      </c>
      <c r="I32" s="80">
        <v>764</v>
      </c>
      <c r="J32" s="78">
        <v>352</v>
      </c>
      <c r="K32" s="81">
        <v>255</v>
      </c>
      <c r="L32" s="78">
        <v>300</v>
      </c>
      <c r="M32" s="81">
        <v>84</v>
      </c>
      <c r="N32" s="80">
        <v>78</v>
      </c>
      <c r="O32" s="78">
        <v>354</v>
      </c>
      <c r="P32" s="81">
        <v>180</v>
      </c>
      <c r="Q32" s="80">
        <v>55</v>
      </c>
      <c r="R32" s="78">
        <v>36</v>
      </c>
      <c r="S32" s="81">
        <v>20</v>
      </c>
      <c r="T32" s="80">
        <v>8</v>
      </c>
    </row>
    <row r="33" spans="2:20" s="1" customFormat="1" ht="12.75" customHeight="1">
      <c r="B33" s="65" t="s">
        <v>23</v>
      </c>
      <c r="C33" s="78">
        <v>655</v>
      </c>
      <c r="D33" s="79">
        <v>592</v>
      </c>
      <c r="E33" s="78">
        <v>575</v>
      </c>
      <c r="F33" s="79">
        <v>698</v>
      </c>
      <c r="G33" s="78">
        <v>500</v>
      </c>
      <c r="H33" s="79">
        <v>18</v>
      </c>
      <c r="I33" s="80">
        <v>3437</v>
      </c>
      <c r="J33" s="78">
        <v>176</v>
      </c>
      <c r="K33" s="81">
        <v>65</v>
      </c>
      <c r="L33" s="78">
        <v>249</v>
      </c>
      <c r="M33" s="81">
        <v>252</v>
      </c>
      <c r="N33" s="80">
        <v>262</v>
      </c>
      <c r="O33" s="78">
        <v>167</v>
      </c>
      <c r="P33" s="81">
        <v>96</v>
      </c>
      <c r="Q33" s="80">
        <v>104</v>
      </c>
      <c r="R33" s="78">
        <v>14</v>
      </c>
      <c r="S33" s="81">
        <v>12</v>
      </c>
      <c r="T33" s="80">
        <v>19</v>
      </c>
    </row>
    <row r="34" spans="2:20" s="1" customFormat="1" ht="12.75" customHeight="1">
      <c r="B34" s="65" t="s">
        <v>24</v>
      </c>
      <c r="C34" s="78">
        <v>442</v>
      </c>
      <c r="D34" s="79">
        <v>302</v>
      </c>
      <c r="E34" s="78">
        <v>876</v>
      </c>
      <c r="F34" s="79">
        <v>68</v>
      </c>
      <c r="G34" s="78">
        <v>84</v>
      </c>
      <c r="H34" s="79">
        <v>12</v>
      </c>
      <c r="I34" s="80">
        <v>2385</v>
      </c>
      <c r="J34" s="78">
        <v>129</v>
      </c>
      <c r="K34" s="81">
        <v>45</v>
      </c>
      <c r="L34" s="78">
        <v>95</v>
      </c>
      <c r="M34" s="81">
        <v>41</v>
      </c>
      <c r="N34" s="80">
        <v>217</v>
      </c>
      <c r="O34" s="78">
        <v>143</v>
      </c>
      <c r="P34" s="81">
        <v>45</v>
      </c>
      <c r="Q34" s="80">
        <v>223</v>
      </c>
      <c r="R34" s="78">
        <v>32</v>
      </c>
      <c r="S34" s="81">
        <v>21</v>
      </c>
      <c r="T34" s="80">
        <v>43</v>
      </c>
    </row>
    <row r="35" spans="2:20" s="1" customFormat="1" ht="12.75" customHeight="1">
      <c r="B35" s="65" t="s">
        <v>25</v>
      </c>
      <c r="C35" s="78">
        <v>609</v>
      </c>
      <c r="D35" s="79">
        <v>243</v>
      </c>
      <c r="E35" s="78">
        <v>339</v>
      </c>
      <c r="F35" s="79">
        <v>34</v>
      </c>
      <c r="G35" s="78">
        <v>35</v>
      </c>
      <c r="H35" s="79">
        <v>7</v>
      </c>
      <c r="I35" s="80">
        <v>2299</v>
      </c>
      <c r="J35" s="78">
        <v>98</v>
      </c>
      <c r="K35" s="81">
        <v>49</v>
      </c>
      <c r="L35" s="78">
        <v>114</v>
      </c>
      <c r="M35" s="81">
        <v>38</v>
      </c>
      <c r="N35" s="80">
        <v>205</v>
      </c>
      <c r="O35" s="78">
        <v>60</v>
      </c>
      <c r="P35" s="81">
        <v>20</v>
      </c>
      <c r="Q35" s="80">
        <v>160</v>
      </c>
      <c r="R35" s="78">
        <v>13</v>
      </c>
      <c r="S35" s="81">
        <v>7</v>
      </c>
      <c r="T35" s="80">
        <v>23</v>
      </c>
    </row>
    <row r="36" spans="2:20" s="1" customFormat="1" ht="12.75" customHeight="1">
      <c r="B36" s="65" t="s">
        <v>26</v>
      </c>
      <c r="C36" s="78">
        <v>596</v>
      </c>
      <c r="D36" s="79">
        <v>254</v>
      </c>
      <c r="E36" s="78">
        <v>346</v>
      </c>
      <c r="F36" s="79">
        <v>37</v>
      </c>
      <c r="G36" s="78">
        <v>39</v>
      </c>
      <c r="H36" s="79">
        <v>10</v>
      </c>
      <c r="I36" s="80">
        <v>2371</v>
      </c>
      <c r="J36" s="78">
        <v>102</v>
      </c>
      <c r="K36" s="81">
        <v>53</v>
      </c>
      <c r="L36" s="78">
        <v>128</v>
      </c>
      <c r="M36" s="81">
        <v>36</v>
      </c>
      <c r="N36" s="80">
        <v>245</v>
      </c>
      <c r="O36" s="78">
        <v>58</v>
      </c>
      <c r="P36" s="81">
        <v>21</v>
      </c>
      <c r="Q36" s="80">
        <v>194</v>
      </c>
      <c r="R36" s="78">
        <v>16</v>
      </c>
      <c r="S36" s="81">
        <v>9</v>
      </c>
      <c r="T36" s="80">
        <v>34</v>
      </c>
    </row>
    <row r="39" spans="2:20" s="1" customFormat="1" ht="18.75" customHeight="1">
      <c r="B39" s="2" t="s">
        <v>42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2:20" s="1" customFormat="1" ht="12.75" customHeight="1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2:20" s="66" customFormat="1" ht="12.75" customHeight="1">
      <c r="B41" s="67"/>
      <c r="C41" s="189" t="s">
        <v>36</v>
      </c>
      <c r="D41" s="189"/>
      <c r="E41" s="189"/>
      <c r="F41" s="189"/>
      <c r="G41" s="189"/>
      <c r="H41" s="189"/>
      <c r="I41" s="189"/>
      <c r="J41" s="189" t="s">
        <v>37</v>
      </c>
      <c r="K41" s="189"/>
      <c r="L41" s="189"/>
      <c r="M41" s="189"/>
      <c r="N41" s="189"/>
      <c r="O41" s="189" t="s">
        <v>38</v>
      </c>
      <c r="P41" s="189"/>
      <c r="Q41" s="189"/>
      <c r="R41" s="190" t="s">
        <v>39</v>
      </c>
      <c r="S41" s="190"/>
      <c r="T41" s="190"/>
    </row>
    <row r="42" spans="2:20" s="68" customFormat="1" ht="12.75" customHeight="1">
      <c r="B42" s="69" t="s">
        <v>10</v>
      </c>
      <c r="C42" s="70" t="s">
        <v>4</v>
      </c>
      <c r="D42" s="71" t="s">
        <v>6</v>
      </c>
      <c r="E42" s="70" t="s">
        <v>4</v>
      </c>
      <c r="F42" s="71" t="s">
        <v>6</v>
      </c>
      <c r="G42" s="70" t="s">
        <v>4</v>
      </c>
      <c r="H42" s="71" t="s">
        <v>6</v>
      </c>
      <c r="I42" s="72" t="s">
        <v>34</v>
      </c>
      <c r="J42" s="70" t="s">
        <v>4</v>
      </c>
      <c r="K42" s="73" t="s">
        <v>6</v>
      </c>
      <c r="L42" s="70" t="s">
        <v>4</v>
      </c>
      <c r="M42" s="73" t="s">
        <v>6</v>
      </c>
      <c r="N42" s="72" t="s">
        <v>34</v>
      </c>
      <c r="O42" s="70" t="s">
        <v>4</v>
      </c>
      <c r="P42" s="73" t="s">
        <v>6</v>
      </c>
      <c r="Q42" s="72" t="s">
        <v>34</v>
      </c>
      <c r="R42" s="70" t="s">
        <v>4</v>
      </c>
      <c r="S42" s="73" t="s">
        <v>6</v>
      </c>
      <c r="T42" s="72" t="s">
        <v>34</v>
      </c>
    </row>
    <row r="43" spans="2:20" s="1" customFormat="1" ht="12.75" customHeight="1">
      <c r="B43" s="64" t="s">
        <v>16</v>
      </c>
      <c r="C43" s="74"/>
      <c r="D43" s="75"/>
      <c r="E43" s="74"/>
      <c r="F43" s="75"/>
      <c r="G43" s="74"/>
      <c r="H43" s="75"/>
      <c r="I43" s="76"/>
      <c r="J43" s="74"/>
      <c r="K43" s="77"/>
      <c r="L43" s="74"/>
      <c r="M43" s="77"/>
      <c r="N43" s="76"/>
      <c r="O43" s="74"/>
      <c r="P43" s="77"/>
      <c r="Q43" s="76"/>
      <c r="R43" s="74"/>
      <c r="S43" s="77"/>
      <c r="T43" s="76"/>
    </row>
    <row r="44" spans="2:20" s="1" customFormat="1" ht="12.75" customHeight="1">
      <c r="B44" s="65" t="s">
        <v>17</v>
      </c>
      <c r="C44" s="78">
        <v>38</v>
      </c>
      <c r="D44" s="79">
        <v>18</v>
      </c>
      <c r="E44" s="78">
        <v>32</v>
      </c>
      <c r="F44" s="79">
        <v>25</v>
      </c>
      <c r="G44" s="78">
        <v>4</v>
      </c>
      <c r="H44" s="79">
        <v>0</v>
      </c>
      <c r="I44" s="80">
        <v>28</v>
      </c>
      <c r="J44" s="78">
        <v>9</v>
      </c>
      <c r="K44" s="81">
        <v>7</v>
      </c>
      <c r="L44" s="78">
        <v>9</v>
      </c>
      <c r="M44" s="81">
        <v>7</v>
      </c>
      <c r="N44" s="80">
        <v>17</v>
      </c>
      <c r="O44" s="78">
        <v>14</v>
      </c>
      <c r="P44" s="81">
        <v>8</v>
      </c>
      <c r="Q44" s="80">
        <v>0</v>
      </c>
      <c r="R44" s="78">
        <v>4</v>
      </c>
      <c r="S44" s="81">
        <v>0</v>
      </c>
      <c r="T44" s="80">
        <v>0</v>
      </c>
    </row>
    <row r="45" spans="2:20" s="1" customFormat="1" ht="12.75" customHeight="1">
      <c r="B45" s="65" t="s">
        <v>18</v>
      </c>
      <c r="C45" s="78">
        <v>45</v>
      </c>
      <c r="D45" s="79">
        <v>26</v>
      </c>
      <c r="E45" s="78">
        <v>91</v>
      </c>
      <c r="F45" s="79">
        <v>56</v>
      </c>
      <c r="G45" s="78">
        <v>7</v>
      </c>
      <c r="H45" s="79">
        <v>0</v>
      </c>
      <c r="I45" s="80">
        <v>25</v>
      </c>
      <c r="J45" s="78">
        <v>25</v>
      </c>
      <c r="K45" s="81">
        <v>28</v>
      </c>
      <c r="L45" s="78">
        <v>14</v>
      </c>
      <c r="M45" s="81">
        <v>9</v>
      </c>
      <c r="N45" s="80">
        <v>18</v>
      </c>
      <c r="O45" s="78">
        <v>26</v>
      </c>
      <c r="P45" s="81">
        <v>19</v>
      </c>
      <c r="Q45" s="80">
        <v>0</v>
      </c>
      <c r="R45" s="78">
        <v>41</v>
      </c>
      <c r="S45" s="81">
        <v>11</v>
      </c>
      <c r="T45" s="80">
        <v>3</v>
      </c>
    </row>
    <row r="46" spans="2:20" s="1" customFormat="1" ht="12.75" customHeight="1">
      <c r="B46" s="65" t="s">
        <v>19</v>
      </c>
      <c r="C46" s="78">
        <v>121</v>
      </c>
      <c r="D46" s="79">
        <v>99</v>
      </c>
      <c r="E46" s="78">
        <v>401</v>
      </c>
      <c r="F46" s="79">
        <v>163</v>
      </c>
      <c r="G46" s="78">
        <v>23</v>
      </c>
      <c r="H46" s="79">
        <v>9</v>
      </c>
      <c r="I46" s="80">
        <v>50</v>
      </c>
      <c r="J46" s="78">
        <v>73</v>
      </c>
      <c r="K46" s="81">
        <v>31</v>
      </c>
      <c r="L46" s="78">
        <v>58</v>
      </c>
      <c r="M46" s="81">
        <v>42</v>
      </c>
      <c r="N46" s="80">
        <v>14</v>
      </c>
      <c r="O46" s="78">
        <v>89</v>
      </c>
      <c r="P46" s="81">
        <v>58</v>
      </c>
      <c r="Q46" s="80">
        <v>11</v>
      </c>
      <c r="R46" s="78">
        <v>77</v>
      </c>
      <c r="S46" s="81">
        <v>37</v>
      </c>
      <c r="T46" s="80">
        <v>10</v>
      </c>
    </row>
    <row r="47" spans="2:20" s="1" customFormat="1" ht="12.75" customHeight="1">
      <c r="B47" s="65" t="s">
        <v>20</v>
      </c>
      <c r="C47" s="78">
        <v>138</v>
      </c>
      <c r="D47" s="79">
        <v>131</v>
      </c>
      <c r="E47" s="78">
        <v>644</v>
      </c>
      <c r="F47" s="79">
        <v>301</v>
      </c>
      <c r="G47" s="78">
        <v>111</v>
      </c>
      <c r="H47" s="79">
        <v>20</v>
      </c>
      <c r="I47" s="80">
        <v>147</v>
      </c>
      <c r="J47" s="78">
        <v>116</v>
      </c>
      <c r="K47" s="81">
        <v>42</v>
      </c>
      <c r="L47" s="78">
        <v>83</v>
      </c>
      <c r="M47" s="81">
        <v>62</v>
      </c>
      <c r="N47" s="80">
        <v>67</v>
      </c>
      <c r="O47" s="78">
        <v>154</v>
      </c>
      <c r="P47" s="81">
        <v>68</v>
      </c>
      <c r="Q47" s="80">
        <v>19</v>
      </c>
      <c r="R47" s="78">
        <v>51</v>
      </c>
      <c r="S47" s="81">
        <v>12</v>
      </c>
      <c r="T47" s="80">
        <v>6</v>
      </c>
    </row>
    <row r="48" spans="2:20" s="1" customFormat="1" ht="12.75" customHeight="1">
      <c r="B48" s="65" t="s">
        <v>21</v>
      </c>
      <c r="C48" s="78">
        <v>162</v>
      </c>
      <c r="D48" s="79">
        <v>15</v>
      </c>
      <c r="E48" s="78">
        <v>374</v>
      </c>
      <c r="F48" s="79">
        <v>982</v>
      </c>
      <c r="G48" s="78">
        <v>268</v>
      </c>
      <c r="H48" s="79">
        <v>172</v>
      </c>
      <c r="I48" s="80">
        <v>215</v>
      </c>
      <c r="J48" s="78">
        <v>110</v>
      </c>
      <c r="K48" s="81">
        <v>73</v>
      </c>
      <c r="L48" s="78">
        <v>172</v>
      </c>
      <c r="M48" s="81">
        <v>110</v>
      </c>
      <c r="N48" s="80">
        <v>68</v>
      </c>
      <c r="O48" s="78">
        <v>243</v>
      </c>
      <c r="P48" s="81">
        <v>116</v>
      </c>
      <c r="Q48" s="80">
        <v>34</v>
      </c>
      <c r="R48" s="78">
        <v>73</v>
      </c>
      <c r="S48" s="81">
        <v>49</v>
      </c>
      <c r="T48" s="80">
        <v>25</v>
      </c>
    </row>
    <row r="49" spans="2:20" s="1" customFormat="1" ht="12.75" customHeight="1">
      <c r="B49" s="65" t="s">
        <v>22</v>
      </c>
      <c r="C49" s="78">
        <v>846</v>
      </c>
      <c r="D49" s="79">
        <v>269</v>
      </c>
      <c r="E49" s="78">
        <v>1054</v>
      </c>
      <c r="F49" s="79">
        <v>434</v>
      </c>
      <c r="G49" s="78">
        <v>216</v>
      </c>
      <c r="H49" s="79">
        <v>189</v>
      </c>
      <c r="I49" s="80">
        <v>354</v>
      </c>
      <c r="J49" s="78">
        <v>417</v>
      </c>
      <c r="K49" s="81">
        <v>189</v>
      </c>
      <c r="L49" s="78">
        <v>437</v>
      </c>
      <c r="M49" s="81">
        <v>336</v>
      </c>
      <c r="N49" s="80">
        <v>77</v>
      </c>
      <c r="O49" s="78">
        <v>308</v>
      </c>
      <c r="P49" s="81">
        <v>117</v>
      </c>
      <c r="Q49" s="80">
        <v>62</v>
      </c>
      <c r="R49" s="78">
        <v>69</v>
      </c>
      <c r="S49" s="81">
        <v>29</v>
      </c>
      <c r="T49" s="80">
        <v>19</v>
      </c>
    </row>
    <row r="50" spans="2:20" s="1" customFormat="1" ht="12.75" customHeight="1">
      <c r="B50" s="65" t="s">
        <v>23</v>
      </c>
      <c r="C50" s="78">
        <v>62</v>
      </c>
      <c r="D50" s="79">
        <v>174</v>
      </c>
      <c r="E50" s="78">
        <v>800</v>
      </c>
      <c r="F50" s="79">
        <v>228</v>
      </c>
      <c r="G50" s="78">
        <v>262</v>
      </c>
      <c r="H50" s="79">
        <v>146</v>
      </c>
      <c r="I50" s="80">
        <v>1752</v>
      </c>
      <c r="J50" s="78">
        <v>223</v>
      </c>
      <c r="K50" s="81">
        <v>149</v>
      </c>
      <c r="L50" s="78">
        <v>195</v>
      </c>
      <c r="M50" s="81">
        <v>159</v>
      </c>
      <c r="N50" s="80">
        <v>250</v>
      </c>
      <c r="O50" s="78">
        <v>195</v>
      </c>
      <c r="P50" s="81">
        <v>109</v>
      </c>
      <c r="Q50" s="80">
        <v>93</v>
      </c>
      <c r="R50" s="78">
        <v>36</v>
      </c>
      <c r="S50" s="81">
        <v>37</v>
      </c>
      <c r="T50" s="80">
        <v>28</v>
      </c>
    </row>
    <row r="51" spans="2:20" s="1" customFormat="1" ht="12.75" customHeight="1">
      <c r="B51" s="65" t="s">
        <v>24</v>
      </c>
      <c r="C51" s="78">
        <v>550</v>
      </c>
      <c r="D51" s="79">
        <v>298</v>
      </c>
      <c r="E51" s="78">
        <v>156</v>
      </c>
      <c r="F51" s="79">
        <v>72</v>
      </c>
      <c r="G51" s="78">
        <v>0</v>
      </c>
      <c r="H51" s="79">
        <v>0</v>
      </c>
      <c r="I51" s="80">
        <v>1950</v>
      </c>
      <c r="J51" s="78">
        <v>0</v>
      </c>
      <c r="K51" s="81">
        <v>201</v>
      </c>
      <c r="L51" s="78">
        <v>368</v>
      </c>
      <c r="M51" s="81">
        <v>0</v>
      </c>
      <c r="N51" s="80">
        <v>222</v>
      </c>
      <c r="O51" s="78">
        <v>159</v>
      </c>
      <c r="P51" s="81">
        <v>88</v>
      </c>
      <c r="Q51" s="80">
        <v>193</v>
      </c>
      <c r="R51" s="78">
        <v>30</v>
      </c>
      <c r="S51" s="81">
        <v>24</v>
      </c>
      <c r="T51" s="80">
        <v>39</v>
      </c>
    </row>
    <row r="52" spans="2:20" s="1" customFormat="1" ht="12.75" customHeight="1">
      <c r="B52" s="65" t="s">
        <v>25</v>
      </c>
      <c r="C52" s="78">
        <v>393</v>
      </c>
      <c r="D52" s="79">
        <v>217</v>
      </c>
      <c r="E52" s="78">
        <v>35</v>
      </c>
      <c r="F52" s="79">
        <v>20</v>
      </c>
      <c r="G52" s="78">
        <v>0</v>
      </c>
      <c r="H52" s="79">
        <v>0</v>
      </c>
      <c r="I52" s="80">
        <v>1214</v>
      </c>
      <c r="J52" s="78">
        <v>0</v>
      </c>
      <c r="K52" s="81">
        <v>239</v>
      </c>
      <c r="L52" s="78">
        <v>133</v>
      </c>
      <c r="M52" s="81">
        <v>0</v>
      </c>
      <c r="N52" s="80">
        <v>164</v>
      </c>
      <c r="O52" s="78">
        <v>114</v>
      </c>
      <c r="P52" s="81">
        <v>82</v>
      </c>
      <c r="Q52" s="80">
        <v>133</v>
      </c>
      <c r="R52" s="78">
        <v>11</v>
      </c>
      <c r="S52" s="81">
        <v>14</v>
      </c>
      <c r="T52" s="80">
        <v>32</v>
      </c>
    </row>
    <row r="53" spans="2:20" s="1" customFormat="1" ht="12.75" customHeight="1">
      <c r="B53" s="65" t="s">
        <v>26</v>
      </c>
      <c r="C53" s="78">
        <v>264</v>
      </c>
      <c r="D53" s="79">
        <v>104</v>
      </c>
      <c r="E53" s="82">
        <v>38</v>
      </c>
      <c r="F53" s="79">
        <v>174</v>
      </c>
      <c r="G53" s="82">
        <v>0</v>
      </c>
      <c r="H53" s="79">
        <v>0</v>
      </c>
      <c r="I53" s="80">
        <v>872</v>
      </c>
      <c r="J53" s="78">
        <v>0</v>
      </c>
      <c r="K53" s="81">
        <v>88</v>
      </c>
      <c r="L53" s="78">
        <v>190</v>
      </c>
      <c r="M53" s="81">
        <v>0</v>
      </c>
      <c r="N53" s="80">
        <v>106</v>
      </c>
      <c r="O53" s="78">
        <v>36</v>
      </c>
      <c r="P53" s="81">
        <v>38</v>
      </c>
      <c r="Q53" s="80">
        <v>72</v>
      </c>
      <c r="R53" s="78">
        <v>54</v>
      </c>
      <c r="S53" s="81">
        <v>32</v>
      </c>
      <c r="T53" s="80">
        <v>64</v>
      </c>
    </row>
  </sheetData>
  <mergeCells count="12">
    <mergeCell ref="C41:I41"/>
    <mergeCell ref="J41:N41"/>
    <mergeCell ref="O41:Q41"/>
    <mergeCell ref="R41:T41"/>
    <mergeCell ref="C7:I7"/>
    <mergeCell ref="J7:N7"/>
    <mergeCell ref="O7:Q7"/>
    <mergeCell ref="R7:T7"/>
    <mergeCell ref="C24:I24"/>
    <mergeCell ref="J24:N24"/>
    <mergeCell ref="O24:Q24"/>
    <mergeCell ref="R24:T24"/>
  </mergeCells>
  <pageMargins left="0.7" right="0.7" top="0.75" bottom="0.75" header="0.51180555555555496" footer="0.51180555555555496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9"/>
  <sheetViews>
    <sheetView showGridLines="0" zoomScale="150" zoomScaleNormal="150" zoomScalePageLayoutView="150" workbookViewId="0">
      <selection activeCell="A57" sqref="A57"/>
    </sheetView>
  </sheetViews>
  <sheetFormatPr baseColWidth="10" defaultRowHeight="14" x14ac:dyDescent="0"/>
  <sheetData>
    <row r="2" spans="2:14" s="1" customFormat="1" ht="20.25" customHeight="1">
      <c r="B2" s="2" t="s">
        <v>98</v>
      </c>
    </row>
    <row r="3" spans="2:14" s="1" customFormat="1" ht="20.25" customHeight="1">
      <c r="B3" s="2" t="s">
        <v>0</v>
      </c>
    </row>
    <row r="4" spans="2:14" s="1" customFormat="1" ht="20.25" customHeight="1">
      <c r="B4" s="2"/>
    </row>
    <row r="5" spans="2:14" s="1" customFormat="1" ht="18.75" customHeight="1">
      <c r="B5" s="3" t="s">
        <v>9</v>
      </c>
    </row>
    <row r="6" spans="2:14" s="1" customFormat="1" ht="8.25" customHeight="1">
      <c r="B6" s="2"/>
    </row>
    <row r="7" spans="2:14" s="1" customFormat="1" ht="13.5" customHeight="1">
      <c r="B7" s="177" t="s">
        <v>10</v>
      </c>
      <c r="C7" s="173" t="s">
        <v>11</v>
      </c>
      <c r="D7" s="173"/>
      <c r="E7" s="173"/>
      <c r="F7" s="173"/>
      <c r="G7" s="173" t="s">
        <v>12</v>
      </c>
      <c r="H7" s="173"/>
      <c r="I7" s="173"/>
      <c r="J7" s="173"/>
      <c r="K7" s="173" t="s">
        <v>101</v>
      </c>
      <c r="L7" s="173"/>
      <c r="M7" s="173"/>
      <c r="N7" s="173"/>
    </row>
    <row r="8" spans="2:14" s="11" customFormat="1" ht="21.75" customHeight="1">
      <c r="B8" s="177"/>
      <c r="C8" s="174" t="s">
        <v>13</v>
      </c>
      <c r="D8" s="174"/>
      <c r="E8" s="174"/>
      <c r="F8" s="175" t="s">
        <v>14</v>
      </c>
      <c r="G8" s="174" t="s">
        <v>13</v>
      </c>
      <c r="H8" s="174"/>
      <c r="I8" s="174"/>
      <c r="J8" s="175" t="s">
        <v>14</v>
      </c>
      <c r="K8" s="174" t="s">
        <v>13</v>
      </c>
      <c r="L8" s="174"/>
      <c r="M8" s="174"/>
      <c r="N8" s="175" t="s">
        <v>27</v>
      </c>
    </row>
    <row r="9" spans="2:14" s="11" customFormat="1" ht="14.25" customHeight="1">
      <c r="B9" s="177"/>
      <c r="C9" s="12" t="s">
        <v>4</v>
      </c>
      <c r="D9" s="13" t="s">
        <v>6</v>
      </c>
      <c r="E9" s="14" t="s">
        <v>3</v>
      </c>
      <c r="F9" s="175"/>
      <c r="G9" s="12" t="s">
        <v>4</v>
      </c>
      <c r="H9" s="13" t="s">
        <v>6</v>
      </c>
      <c r="I9" s="14" t="s">
        <v>3</v>
      </c>
      <c r="J9" s="175"/>
      <c r="K9" s="12" t="s">
        <v>4</v>
      </c>
      <c r="L9" s="13" t="s">
        <v>6</v>
      </c>
      <c r="M9" s="14" t="s">
        <v>3</v>
      </c>
      <c r="N9" s="175"/>
    </row>
    <row r="10" spans="2:14" s="1" customFormat="1" ht="14.25" customHeight="1">
      <c r="B10" s="15" t="s">
        <v>16</v>
      </c>
      <c r="C10" s="16">
        <f>Consolidado_DCAO!G11</f>
        <v>0</v>
      </c>
      <c r="D10" s="17">
        <f>Consolidado_DCAO!H11</f>
        <v>0</v>
      </c>
      <c r="E10" s="18">
        <f t="shared" ref="E10:E20" si="0">SUM(C10:D10)</f>
        <v>0</v>
      </c>
      <c r="F10" s="19">
        <f>Consolidado_DCAO!K11</f>
        <v>0</v>
      </c>
      <c r="G10" s="16">
        <f>Consolidado_DCAO!G29</f>
        <v>6</v>
      </c>
      <c r="H10" s="17">
        <f>Consolidado_DCAO!H29</f>
        <v>0</v>
      </c>
      <c r="I10" s="18">
        <f t="shared" ref="I10:I20" si="1">SUM(G10:H10)</f>
        <v>6</v>
      </c>
      <c r="J10" s="19">
        <f>Consolidado_DCAO!K29</f>
        <v>6</v>
      </c>
      <c r="K10" s="16">
        <f>Consolidado_DCAO!G47</f>
        <v>0</v>
      </c>
      <c r="L10" s="17">
        <f>Consolidado_DCAO!H47</f>
        <v>0</v>
      </c>
      <c r="M10" s="18">
        <f t="shared" ref="M10:M20" si="2">SUM(K10:L10)</f>
        <v>0</v>
      </c>
      <c r="N10" s="19">
        <f>Consolidado_DCAO!K47</f>
        <v>0</v>
      </c>
    </row>
    <row r="11" spans="2:14" s="1" customFormat="1" ht="14.25" customHeight="1">
      <c r="B11" s="20" t="s">
        <v>17</v>
      </c>
      <c r="C11" s="21">
        <f>Consolidado_DCAO!G12</f>
        <v>788</v>
      </c>
      <c r="D11" s="22">
        <f>Consolidado_DCAO!H12</f>
        <v>182</v>
      </c>
      <c r="E11" s="23">
        <f t="shared" si="0"/>
        <v>970</v>
      </c>
      <c r="F11" s="24">
        <f>Consolidado_DCAO!K12</f>
        <v>940</v>
      </c>
      <c r="G11" s="21">
        <f>Consolidado_DCAO!G30</f>
        <v>136</v>
      </c>
      <c r="H11" s="22">
        <f>Consolidado_DCAO!H30</f>
        <v>73</v>
      </c>
      <c r="I11" s="23">
        <f t="shared" si="1"/>
        <v>209</v>
      </c>
      <c r="J11" s="24">
        <f>Consolidado_DCAO!K30</f>
        <v>200</v>
      </c>
      <c r="K11" s="21">
        <f>Consolidado_DCAO!G48</f>
        <v>121</v>
      </c>
      <c r="L11" s="22">
        <f>Consolidado_DCAO!H48</f>
        <v>72</v>
      </c>
      <c r="M11" s="23">
        <f t="shared" si="2"/>
        <v>193</v>
      </c>
      <c r="N11" s="24">
        <f>Consolidado_DCAO!K48</f>
        <v>148</v>
      </c>
    </row>
    <row r="12" spans="2:14" s="1" customFormat="1" ht="14.25" customHeight="1">
      <c r="B12" s="20" t="s">
        <v>18</v>
      </c>
      <c r="C12" s="21">
        <f>Consolidado_DCAO!G13</f>
        <v>1436</v>
      </c>
      <c r="D12" s="22">
        <f>Consolidado_DCAO!H13</f>
        <v>404</v>
      </c>
      <c r="E12" s="23">
        <f t="shared" si="0"/>
        <v>1840</v>
      </c>
      <c r="F12" s="24">
        <f>Consolidado_DCAO!K13</f>
        <v>1762</v>
      </c>
      <c r="G12" s="21">
        <f>Consolidado_DCAO!G31</f>
        <v>767</v>
      </c>
      <c r="H12" s="22">
        <f>Consolidado_DCAO!H31</f>
        <v>391</v>
      </c>
      <c r="I12" s="23">
        <f t="shared" si="1"/>
        <v>1158</v>
      </c>
      <c r="J12" s="24">
        <f>Consolidado_DCAO!K31</f>
        <v>1106</v>
      </c>
      <c r="K12" s="21">
        <f>Consolidado_DCAO!G49</f>
        <v>395</v>
      </c>
      <c r="L12" s="22">
        <f>Consolidado_DCAO!H49</f>
        <v>236</v>
      </c>
      <c r="M12" s="23">
        <f t="shared" si="2"/>
        <v>631</v>
      </c>
      <c r="N12" s="24">
        <f>Consolidado_DCAO!K49</f>
        <v>540</v>
      </c>
    </row>
    <row r="13" spans="2:14" s="1" customFormat="1" ht="14.25" customHeight="1">
      <c r="B13" s="20" t="s">
        <v>19</v>
      </c>
      <c r="C13" s="21">
        <f>Consolidado_DCAO!G14</f>
        <v>4597</v>
      </c>
      <c r="D13" s="22">
        <f>Consolidado_DCAO!H14</f>
        <v>1348</v>
      </c>
      <c r="E13" s="23">
        <f t="shared" si="0"/>
        <v>5945</v>
      </c>
      <c r="F13" s="24">
        <f>Consolidado_DCAO!K14</f>
        <v>5771</v>
      </c>
      <c r="G13" s="21">
        <f>Consolidado_DCAO!G32</f>
        <v>2314</v>
      </c>
      <c r="H13" s="22">
        <f>Consolidado_DCAO!H32</f>
        <v>1110</v>
      </c>
      <c r="I13" s="23">
        <f t="shared" si="1"/>
        <v>3424</v>
      </c>
      <c r="J13" s="24">
        <f>Consolidado_DCAO!K32</f>
        <v>3286</v>
      </c>
      <c r="K13" s="21">
        <f>Consolidado_DCAO!G50</f>
        <v>1321</v>
      </c>
      <c r="L13" s="22">
        <f>Consolidado_DCAO!H50</f>
        <v>719</v>
      </c>
      <c r="M13" s="23">
        <f t="shared" si="2"/>
        <v>2040</v>
      </c>
      <c r="N13" s="24">
        <f>Consolidado_DCAO!K50</f>
        <v>1864</v>
      </c>
    </row>
    <row r="14" spans="2:14" s="1" customFormat="1" ht="14.25" customHeight="1">
      <c r="B14" s="20" t="s">
        <v>20</v>
      </c>
      <c r="C14" s="21">
        <f>Consolidado_DCAO!G15</f>
        <v>6993</v>
      </c>
      <c r="D14" s="22">
        <f>Consolidado_DCAO!H15</f>
        <v>2210</v>
      </c>
      <c r="E14" s="23">
        <f t="shared" si="0"/>
        <v>9203</v>
      </c>
      <c r="F14" s="24">
        <f>Consolidado_DCAO!K15</f>
        <v>8895</v>
      </c>
      <c r="G14" s="21">
        <f>Consolidado_DCAO!G33</f>
        <v>4987</v>
      </c>
      <c r="H14" s="22">
        <f>Consolidado_DCAO!H33</f>
        <v>2342</v>
      </c>
      <c r="I14" s="23">
        <f t="shared" si="1"/>
        <v>7329</v>
      </c>
      <c r="J14" s="24">
        <f>Consolidado_DCAO!K33</f>
        <v>7059</v>
      </c>
      <c r="K14" s="21">
        <f>Consolidado_DCAO!G51</f>
        <v>2748</v>
      </c>
      <c r="L14" s="22">
        <f>Consolidado_DCAO!H51</f>
        <v>1419</v>
      </c>
      <c r="M14" s="23">
        <f t="shared" si="2"/>
        <v>4167</v>
      </c>
      <c r="N14" s="24">
        <f>Consolidado_DCAO!K51</f>
        <v>3752</v>
      </c>
    </row>
    <row r="15" spans="2:14" s="1" customFormat="1" ht="14.25" customHeight="1">
      <c r="B15" s="20" t="s">
        <v>21</v>
      </c>
      <c r="C15" s="21">
        <f>Consolidado_DCAO!G16</f>
        <v>13520</v>
      </c>
      <c r="D15" s="22">
        <f>Consolidado_DCAO!H16</f>
        <v>4281</v>
      </c>
      <c r="E15" s="23">
        <f t="shared" si="0"/>
        <v>17801</v>
      </c>
      <c r="F15" s="24">
        <f>Consolidado_DCAO!K16</f>
        <v>17045</v>
      </c>
      <c r="G15" s="21">
        <f>Consolidado_DCAO!G34</f>
        <v>8838</v>
      </c>
      <c r="H15" s="22">
        <f>Consolidado_DCAO!H34</f>
        <v>3867</v>
      </c>
      <c r="I15" s="23">
        <f t="shared" si="1"/>
        <v>12705</v>
      </c>
      <c r="J15" s="24">
        <f>Consolidado_DCAO!K34</f>
        <v>12057</v>
      </c>
      <c r="K15" s="21">
        <f>Consolidado_DCAO!G52</f>
        <v>4290</v>
      </c>
      <c r="L15" s="22">
        <f>Consolidado_DCAO!H52</f>
        <v>3088</v>
      </c>
      <c r="M15" s="23">
        <f t="shared" si="2"/>
        <v>7378</v>
      </c>
      <c r="N15" s="24">
        <f>Consolidado_DCAO!K52</f>
        <v>6621</v>
      </c>
    </row>
    <row r="16" spans="2:14" s="1" customFormat="1" ht="14.25" customHeight="1">
      <c r="B16" s="20" t="s">
        <v>22</v>
      </c>
      <c r="C16" s="21">
        <f>Consolidado_DCAO!G17</f>
        <v>19598</v>
      </c>
      <c r="D16" s="22">
        <f>Consolidado_DCAO!H17</f>
        <v>6809</v>
      </c>
      <c r="E16" s="23">
        <f t="shared" si="0"/>
        <v>26407</v>
      </c>
      <c r="F16" s="24">
        <f>Consolidado_DCAO!K17</f>
        <v>25103</v>
      </c>
      <c r="G16" s="21">
        <f>Consolidado_DCAO!G35</f>
        <v>13037</v>
      </c>
      <c r="H16" s="22">
        <f>Consolidado_DCAO!H35</f>
        <v>6119</v>
      </c>
      <c r="I16" s="23">
        <f t="shared" si="1"/>
        <v>19156</v>
      </c>
      <c r="J16" s="24">
        <f>Consolidado_DCAO!K35</f>
        <v>17603</v>
      </c>
      <c r="K16" s="21">
        <f>Consolidado_DCAO!G53</f>
        <v>7972</v>
      </c>
      <c r="L16" s="22">
        <f>Consolidado_DCAO!H53</f>
        <v>4807</v>
      </c>
      <c r="M16" s="23">
        <f t="shared" si="2"/>
        <v>12779</v>
      </c>
      <c r="N16" s="24">
        <f>Consolidado_DCAO!K53</f>
        <v>11510</v>
      </c>
    </row>
    <row r="17" spans="2:14" s="1" customFormat="1" ht="14.25" customHeight="1">
      <c r="B17" s="20" t="s">
        <v>23</v>
      </c>
      <c r="C17" s="21">
        <f>Consolidado_DCAO!G18</f>
        <v>27471</v>
      </c>
      <c r="D17" s="22">
        <f>Consolidado_DCAO!H18</f>
        <v>9886</v>
      </c>
      <c r="E17" s="23">
        <f t="shared" si="0"/>
        <v>37357</v>
      </c>
      <c r="F17" s="24">
        <f>Consolidado_DCAO!K18</f>
        <v>34681</v>
      </c>
      <c r="G17" s="21">
        <f>Consolidado_DCAO!G36</f>
        <v>15607</v>
      </c>
      <c r="H17" s="22">
        <f>Consolidado_DCAO!H36</f>
        <v>8025</v>
      </c>
      <c r="I17" s="23">
        <f t="shared" si="1"/>
        <v>23632</v>
      </c>
      <c r="J17" s="24">
        <f>Consolidado_DCAO!K36</f>
        <v>18257</v>
      </c>
      <c r="K17" s="21">
        <f>Consolidado_DCAO!G54</f>
        <v>9922</v>
      </c>
      <c r="L17" s="22">
        <f>Consolidado_DCAO!H54</f>
        <v>5909</v>
      </c>
      <c r="M17" s="23">
        <f t="shared" si="2"/>
        <v>15831</v>
      </c>
      <c r="N17" s="24">
        <f>Consolidado_DCAO!K54</f>
        <v>12439</v>
      </c>
    </row>
    <row r="18" spans="2:14" s="1" customFormat="1" ht="14.25" customHeight="1">
      <c r="B18" s="20" t="s">
        <v>24</v>
      </c>
      <c r="C18" s="21">
        <f>Consolidado_DCAO!G19</f>
        <v>33907</v>
      </c>
      <c r="D18" s="22">
        <f>Consolidado_DCAO!H19</f>
        <v>12665</v>
      </c>
      <c r="E18" s="23">
        <f t="shared" si="0"/>
        <v>46572</v>
      </c>
      <c r="F18" s="24">
        <f>Consolidado_DCAO!K19</f>
        <v>41405</v>
      </c>
      <c r="G18" s="21">
        <f>Consolidado_DCAO!G37</f>
        <v>17588</v>
      </c>
      <c r="H18" s="22">
        <f>Consolidado_DCAO!H37</f>
        <v>8612</v>
      </c>
      <c r="I18" s="23">
        <f t="shared" si="1"/>
        <v>26200</v>
      </c>
      <c r="J18" s="24">
        <f>Consolidado_DCAO!K37</f>
        <v>17957</v>
      </c>
      <c r="K18" s="21">
        <f>Consolidado_DCAO!G55</f>
        <v>11311</v>
      </c>
      <c r="L18" s="22">
        <f>Consolidado_DCAO!H55</f>
        <v>6660</v>
      </c>
      <c r="M18" s="23">
        <f t="shared" si="2"/>
        <v>17971</v>
      </c>
      <c r="N18" s="24">
        <f>Consolidado_DCAO!K55</f>
        <v>12175</v>
      </c>
    </row>
    <row r="19" spans="2:14" s="1" customFormat="1" ht="14.25" customHeight="1">
      <c r="B19" s="20" t="s">
        <v>25</v>
      </c>
      <c r="C19" s="21">
        <f>Consolidado_DCAO!G20</f>
        <v>37271</v>
      </c>
      <c r="D19" s="22">
        <f>Consolidado_DCAO!H20</f>
        <v>14244</v>
      </c>
      <c r="E19" s="23">
        <f t="shared" si="0"/>
        <v>51515</v>
      </c>
      <c r="F19" s="24">
        <f>Consolidado_DCAO!K20</f>
        <v>44082</v>
      </c>
      <c r="G19" s="21">
        <f>Consolidado_DCAO!G38</f>
        <v>18983</v>
      </c>
      <c r="H19" s="22">
        <f>Consolidado_DCAO!H38</f>
        <v>9050</v>
      </c>
      <c r="I19" s="23">
        <f t="shared" si="1"/>
        <v>28033</v>
      </c>
      <c r="J19" s="24">
        <f>Consolidado_DCAO!K38</f>
        <v>17103</v>
      </c>
      <c r="K19" s="21">
        <f>Consolidado_DCAO!G56</f>
        <v>12066</v>
      </c>
      <c r="L19" s="22">
        <f>Consolidado_DCAO!H56</f>
        <v>7289</v>
      </c>
      <c r="M19" s="23">
        <f t="shared" si="2"/>
        <v>19355</v>
      </c>
      <c r="N19" s="24">
        <f>Consolidado_DCAO!K56</f>
        <v>12016</v>
      </c>
    </row>
    <row r="20" spans="2:14" s="1" customFormat="1" ht="14.25" customHeight="1">
      <c r="B20" s="20" t="s">
        <v>26</v>
      </c>
      <c r="C20" s="21">
        <f>Consolidado_DCAO!G21</f>
        <v>38872</v>
      </c>
      <c r="D20" s="22">
        <f>Consolidado_DCAO!H21</f>
        <v>15045</v>
      </c>
      <c r="E20" s="23">
        <f t="shared" si="0"/>
        <v>53917</v>
      </c>
      <c r="F20" s="24">
        <f>Consolidado_DCAO!K21</f>
        <v>43856</v>
      </c>
      <c r="G20" s="21">
        <f>Consolidado_DCAO!G39</f>
        <v>20397</v>
      </c>
      <c r="H20" s="22">
        <f>Consolidado_DCAO!H39</f>
        <v>9512</v>
      </c>
      <c r="I20" s="23">
        <f t="shared" si="1"/>
        <v>29909</v>
      </c>
      <c r="J20" s="24">
        <f>Consolidado_DCAO!K39</f>
        <v>16135</v>
      </c>
      <c r="K20" s="21">
        <f>Consolidado_DCAO!G57</f>
        <v>12706</v>
      </c>
      <c r="L20" s="22">
        <f>Consolidado_DCAO!H57</f>
        <v>7769</v>
      </c>
      <c r="M20" s="23">
        <f t="shared" si="2"/>
        <v>20475</v>
      </c>
      <c r="N20" s="24">
        <f>Consolidado_DCAO!K57</f>
        <v>12022</v>
      </c>
    </row>
    <row r="22" spans="2:14" s="1" customFormat="1" ht="14.25" customHeight="1">
      <c r="B22" s="25"/>
    </row>
    <row r="23" spans="2:14" s="1" customFormat="1" ht="14.25" customHeight="1">
      <c r="B23" s="26" t="s">
        <v>11</v>
      </c>
      <c r="C23" s="27" t="s">
        <v>3</v>
      </c>
    </row>
    <row r="24" spans="2:14" ht="15.75" customHeight="1">
      <c r="B24" s="28" t="s">
        <v>14</v>
      </c>
      <c r="C24" s="29">
        <f>F20</f>
        <v>43856</v>
      </c>
    </row>
    <row r="25" spans="2:14" ht="15.75" customHeight="1">
      <c r="B25" s="28" t="s">
        <v>28</v>
      </c>
      <c r="C25" s="29">
        <f>E20</f>
        <v>53917</v>
      </c>
    </row>
    <row r="26" spans="2:14" ht="15.75" customHeight="1">
      <c r="B26" s="28" t="s">
        <v>4</v>
      </c>
      <c r="C26" s="29">
        <f>C20</f>
        <v>38872</v>
      </c>
    </row>
    <row r="27" spans="2:14" ht="15.75" customHeight="1">
      <c r="B27" s="28" t="s">
        <v>6</v>
      </c>
      <c r="C27" s="29">
        <f>D20</f>
        <v>15045</v>
      </c>
    </row>
    <row r="39" spans="2:3" s="1" customFormat="1" ht="14.25" customHeight="1">
      <c r="B39" s="26" t="s">
        <v>12</v>
      </c>
      <c r="C39" s="27" t="s">
        <v>3</v>
      </c>
    </row>
    <row r="40" spans="2:3" ht="15.75" customHeight="1">
      <c r="B40" s="28" t="s">
        <v>14</v>
      </c>
      <c r="C40" s="29">
        <f>J20</f>
        <v>16135</v>
      </c>
    </row>
    <row r="41" spans="2:3" ht="15.75" customHeight="1">
      <c r="B41" s="28" t="s">
        <v>28</v>
      </c>
      <c r="C41" s="29">
        <f>I20</f>
        <v>29909</v>
      </c>
    </row>
    <row r="42" spans="2:3" ht="15.75" customHeight="1">
      <c r="B42" s="28" t="s">
        <v>4</v>
      </c>
      <c r="C42" s="29">
        <f>G20</f>
        <v>20397</v>
      </c>
    </row>
    <row r="43" spans="2:3" ht="15.75" customHeight="1">
      <c r="B43" s="28" t="s">
        <v>6</v>
      </c>
      <c r="C43" s="29">
        <f>H20</f>
        <v>9512</v>
      </c>
    </row>
    <row r="55" spans="2:3" s="1" customFormat="1" ht="14.25" customHeight="1">
      <c r="B55" s="26" t="s">
        <v>101</v>
      </c>
      <c r="C55" s="27" t="s">
        <v>3</v>
      </c>
    </row>
    <row r="56" spans="2:3" ht="15.75" customHeight="1">
      <c r="B56" s="28" t="s">
        <v>14</v>
      </c>
      <c r="C56" s="29">
        <f>N20</f>
        <v>12022</v>
      </c>
    </row>
    <row r="57" spans="2:3" ht="15.75" customHeight="1">
      <c r="B57" s="28" t="s">
        <v>28</v>
      </c>
      <c r="C57" s="29">
        <f>M20</f>
        <v>20475</v>
      </c>
    </row>
    <row r="58" spans="2:3" ht="15.75" customHeight="1">
      <c r="B58" s="28" t="s">
        <v>4</v>
      </c>
      <c r="C58" s="29">
        <f>K20</f>
        <v>12706</v>
      </c>
    </row>
    <row r="59" spans="2:3" ht="15.75" customHeight="1">
      <c r="B59" s="28" t="s">
        <v>6</v>
      </c>
      <c r="C59" s="29">
        <f>L20</f>
        <v>7769</v>
      </c>
    </row>
  </sheetData>
  <mergeCells count="10">
    <mergeCell ref="B7:B9"/>
    <mergeCell ref="C7:F7"/>
    <mergeCell ref="G7:J7"/>
    <mergeCell ref="K7:N7"/>
    <mergeCell ref="C8:E8"/>
    <mergeCell ref="F8:F9"/>
    <mergeCell ref="G8:I8"/>
    <mergeCell ref="J8:J9"/>
    <mergeCell ref="K8:M8"/>
    <mergeCell ref="N8:N9"/>
  </mergeCells>
  <pageMargins left="0.7" right="0.7" top="0.75" bottom="0.75" header="0.51180555555555496" footer="0.51180555555555496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Guía de trabajo</vt:lpstr>
      <vt:lpstr>Informe final</vt:lpstr>
      <vt:lpstr>Consolidado_DCAO</vt:lpstr>
      <vt:lpstr>Consolidado_DSAO</vt:lpstr>
      <vt:lpstr>Datos brutos</vt:lpstr>
      <vt:lpstr>Estado_graficos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Edilneyi Zuñiga</dc:creator>
  <cp:lastModifiedBy>Javier Beltrán</cp:lastModifiedBy>
  <cp:revision>0</cp:revision>
  <dcterms:created xsi:type="dcterms:W3CDTF">2012-07-04T09:49:14Z</dcterms:created>
  <dcterms:modified xsi:type="dcterms:W3CDTF">2014-05-26T00:09:09Z</dcterms:modified>
</cp:coreProperties>
</file>