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E:\Users\johcen\Desktop\"/>
    </mc:Choice>
  </mc:AlternateContent>
  <xr:revisionPtr revIDLastSave="0" documentId="8_{1CF773DD-FB66-47DA-A743-FC1E07D0EB18}" xr6:coauthVersionLast="43" xr6:coauthVersionMax="43" xr10:uidLastSave="{00000000-0000-0000-0000-000000000000}"/>
  <bookViews>
    <workbookView xWindow="12750" yWindow="510" windowWidth="12240" windowHeight="15000" tabRatio="762" activeTab="1" xr2:uid="{00000000-000D-0000-FFFF-FFFF00000000}"/>
  </bookViews>
  <sheets>
    <sheet name="Contexto" sheetId="1" r:id="rId1"/>
    <sheet name="987_Saberes" sheetId="2" r:id="rId2"/>
    <sheet name="_992_Patrimonio_e_Infraest" sheetId="3" r:id="rId3"/>
    <sheet name="997_Formación" sheetId="4" r:id="rId4"/>
    <sheet name="1007_Ciudadanía_digital" sheetId="5" r:id="rId5"/>
    <sheet name="1008_Fomento" sheetId="6" r:id="rId6"/>
    <sheet name="1009_Transparencia" sheetId="7" r:id="rId7"/>
    <sheet name="_1011_Lectura_y_Bibliotecas" sheetId="8" r:id="rId8"/>
    <sheet name="1012_Fortalecimiento_gestión" sheetId="9" r:id="rId9"/>
    <sheet name="1016_Poblaciones" sheetId="10" r:id="rId10"/>
    <sheet name="1018_Participación" sheetId="11" r:id="rId11"/>
    <sheet name="1137_Comunidades" sheetId="12" r:id="rId12"/>
    <sheet name="Evaluación_y_Control" sheetId="13" r:id="rId13"/>
  </sheets>
  <externalReferences>
    <externalReference r:id="rId14"/>
  </externalReferences>
  <definedNames>
    <definedName name="_xlnm._FilterDatabase" localSheetId="7" hidden="1">_1011_Lectura_y_Bibliotecas!$A$58:$Y$159</definedName>
    <definedName name="_xlnm._FilterDatabase" localSheetId="4" hidden="1">'1007_Ciudadanía_digital'!$A$49:$Y$181</definedName>
    <definedName name="_xlnm._FilterDatabase" localSheetId="5" hidden="1">'1008_Fomento'!$A$57:$WXV$226</definedName>
    <definedName name="_xlnm._FilterDatabase" localSheetId="6" hidden="1">'1009_Transparencia'!$A$67:$Y$143</definedName>
    <definedName name="_xlnm._FilterDatabase" localSheetId="1" hidden="1">'987_Saberes'!$A$54:$Y$164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20" i="5" l="1"/>
  <c r="V20" i="5"/>
  <c r="W20" i="7"/>
  <c r="V20" i="7"/>
  <c r="W21" i="9"/>
  <c r="V21" i="9"/>
  <c r="V20" i="9"/>
  <c r="V20" i="13"/>
  <c r="V19" i="13"/>
  <c r="V18" i="13"/>
  <c r="V17" i="13"/>
  <c r="V43" i="13" l="1"/>
  <c r="V44" i="13"/>
  <c r="V42" i="13"/>
  <c r="V53" i="13" l="1"/>
  <c r="V54" i="13"/>
  <c r="V55" i="13"/>
  <c r="V56" i="13"/>
  <c r="V57" i="13"/>
  <c r="V58" i="13"/>
  <c r="V52" i="13"/>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66" i="5"/>
  <c r="V133" i="7" l="1"/>
  <c r="V109" i="7"/>
  <c r="V110" i="7"/>
  <c r="V111" i="7"/>
  <c r="V112" i="7"/>
  <c r="V113" i="7"/>
  <c r="V114" i="7"/>
  <c r="V115" i="7"/>
  <c r="V116" i="7"/>
  <c r="V117" i="7"/>
  <c r="V118" i="7"/>
  <c r="V119" i="7"/>
  <c r="V120" i="7"/>
  <c r="V121" i="7"/>
  <c r="V122" i="7"/>
  <c r="V123" i="7"/>
  <c r="V124" i="7"/>
  <c r="V125" i="7"/>
  <c r="V126" i="7"/>
  <c r="V127" i="7"/>
  <c r="V128" i="7"/>
  <c r="V129" i="7"/>
  <c r="V130" i="7"/>
  <c r="V131" i="7"/>
  <c r="V132" i="7"/>
  <c r="V134" i="7"/>
  <c r="V135" i="7"/>
  <c r="V136" i="7"/>
  <c r="V137" i="7"/>
  <c r="V138" i="7"/>
  <c r="V139" i="7"/>
  <c r="V140" i="7"/>
  <c r="V141" i="7"/>
  <c r="V142" i="7"/>
  <c r="V143" i="7"/>
  <c r="V108" i="7"/>
  <c r="W195" i="9" l="1"/>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40" i="9" l="1"/>
  <c r="W141" i="9"/>
  <c r="W142" i="9"/>
  <c r="W143" i="9"/>
  <c r="W144" i="9"/>
  <c r="W145" i="9"/>
  <c r="W146" i="9"/>
  <c r="W147" i="9"/>
  <c r="W148" i="9"/>
  <c r="W149" i="9"/>
  <c r="W150" i="9"/>
  <c r="W151" i="9"/>
  <c r="W152" i="9"/>
  <c r="W153" i="9"/>
  <c r="W139" i="9"/>
  <c r="W138" i="9"/>
  <c r="W137" i="9"/>
  <c r="W136" i="9"/>
  <c r="W135" i="9"/>
  <c r="W134" i="9"/>
  <c r="W133"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32" i="9"/>
  <c r="V76" i="11" l="1"/>
  <c r="V75" i="11"/>
  <c r="V74" i="11"/>
  <c r="V73" i="11"/>
  <c r="V72" i="11"/>
  <c r="V71" i="11"/>
  <c r="V70" i="11"/>
  <c r="V69" i="11"/>
  <c r="V68" i="11"/>
  <c r="V67" i="11"/>
  <c r="V66" i="11"/>
  <c r="V64" i="11"/>
  <c r="V63" i="11"/>
  <c r="V62" i="11"/>
  <c r="V61" i="11"/>
  <c r="V65" i="11"/>
  <c r="V238" i="6"/>
  <c r="X238" i="6" s="1"/>
  <c r="Y238" i="6" s="1"/>
  <c r="V237" i="6"/>
  <c r="X237" i="6" s="1"/>
  <c r="Y237" i="6" s="1"/>
  <c r="V236" i="6"/>
  <c r="X236" i="6" s="1"/>
  <c r="Y236" i="6" s="1"/>
  <c r="V235" i="6"/>
  <c r="X235" i="6" s="1"/>
  <c r="Y235" i="6" s="1"/>
  <c r="V234" i="6"/>
  <c r="X234" i="6" s="1"/>
  <c r="Y234" i="6" s="1"/>
  <c r="V233" i="6"/>
  <c r="X233" i="6" s="1"/>
  <c r="Y233" i="6" s="1"/>
  <c r="V232" i="6"/>
  <c r="X232" i="6" s="1"/>
  <c r="Y232" i="6" s="1"/>
  <c r="V231" i="6"/>
  <c r="X231" i="6" s="1"/>
  <c r="Y231" i="6" s="1"/>
  <c r="V230" i="6"/>
  <c r="X230" i="6" s="1"/>
  <c r="Y230" i="6" s="1"/>
  <c r="V229" i="6"/>
  <c r="X229" i="6" s="1"/>
  <c r="Y229" i="6" s="1"/>
  <c r="V228" i="6"/>
  <c r="X228" i="6" s="1"/>
  <c r="Y228" i="6" s="1"/>
  <c r="V227" i="6"/>
  <c r="W77" i="7" l="1"/>
  <c r="X77" i="7" s="1"/>
  <c r="Y77" i="7" s="1"/>
  <c r="W76" i="7"/>
  <c r="X76" i="7" s="1"/>
  <c r="Y76" i="7" s="1"/>
  <c r="W75" i="7"/>
  <c r="X75" i="7" s="1"/>
  <c r="Y75" i="7" s="1"/>
  <c r="W74" i="7"/>
  <c r="X74" i="7" s="1"/>
  <c r="Y74" i="7" s="1"/>
  <c r="W73" i="7"/>
  <c r="X73" i="7" s="1"/>
  <c r="Y73" i="7" s="1"/>
  <c r="W72" i="7"/>
  <c r="X72" i="7" s="1"/>
  <c r="Y72" i="7" s="1"/>
  <c r="W107" i="7"/>
  <c r="X107" i="7" s="1"/>
  <c r="Y107" i="7" s="1"/>
  <c r="W106" i="7"/>
  <c r="X106" i="7" s="1"/>
  <c r="Y106" i="7" s="1"/>
  <c r="W105" i="7"/>
  <c r="X105" i="7" s="1"/>
  <c r="Y105" i="7" s="1"/>
  <c r="W104" i="7"/>
  <c r="X104" i="7" s="1"/>
  <c r="Y104" i="7" s="1"/>
  <c r="W103" i="7"/>
  <c r="X103" i="7" s="1"/>
  <c r="Y103" i="7" s="1"/>
  <c r="W100" i="7"/>
  <c r="X100" i="7" s="1"/>
  <c r="Y100" i="7" s="1"/>
  <c r="W99" i="7"/>
  <c r="X99" i="7" s="1"/>
  <c r="Y99" i="7" s="1"/>
  <c r="W98" i="7"/>
  <c r="X98" i="7" s="1"/>
  <c r="Y98" i="7" s="1"/>
  <c r="W97" i="7"/>
  <c r="X97" i="7" s="1"/>
  <c r="Y97" i="7" s="1"/>
  <c r="W96" i="7"/>
  <c r="X96" i="7" s="1"/>
  <c r="Y96" i="7" s="1"/>
  <c r="W95" i="7"/>
  <c r="X95" i="7" s="1"/>
  <c r="Y95" i="7" s="1"/>
  <c r="W94" i="7"/>
  <c r="X94" i="7" s="1"/>
  <c r="Y94" i="7" s="1"/>
  <c r="W93" i="7"/>
  <c r="X93" i="7" s="1"/>
  <c r="Y93" i="7" s="1"/>
  <c r="W92" i="7"/>
  <c r="X92" i="7" s="1"/>
  <c r="Y92" i="7" s="1"/>
  <c r="W91" i="7"/>
  <c r="X91" i="7" s="1"/>
  <c r="Y91" i="7" s="1"/>
  <c r="W90" i="7"/>
  <c r="X90" i="7" s="1"/>
  <c r="Y90" i="7" s="1"/>
  <c r="W89" i="7"/>
  <c r="X89" i="7" s="1"/>
  <c r="Y89" i="7" s="1"/>
  <c r="W88" i="7"/>
  <c r="X88" i="7" s="1"/>
  <c r="Y88" i="7" s="1"/>
  <c r="W87" i="7"/>
  <c r="X87" i="7" s="1"/>
  <c r="Y87" i="7" s="1"/>
  <c r="W86" i="7"/>
  <c r="X86" i="7" s="1"/>
  <c r="Y86" i="7" s="1"/>
  <c r="W85" i="7"/>
  <c r="X85" i="7" s="1"/>
  <c r="Y85" i="7" s="1"/>
  <c r="W84" i="7"/>
  <c r="X84" i="7" s="1"/>
  <c r="Y84" i="7" s="1"/>
  <c r="W83" i="7"/>
  <c r="X83" i="7" s="1"/>
  <c r="Y83" i="7" s="1"/>
  <c r="W82" i="7"/>
  <c r="X82" i="7" s="1"/>
  <c r="Y82" i="7" s="1"/>
  <c r="W81" i="7"/>
  <c r="X81" i="7" s="1"/>
  <c r="Y81" i="7" s="1"/>
  <c r="W80" i="7"/>
  <c r="X80" i="7" s="1"/>
  <c r="Y80" i="7" s="1"/>
  <c r="W79" i="7"/>
  <c r="X79" i="7" s="1"/>
  <c r="Y79" i="7" s="1"/>
  <c r="W78" i="7"/>
  <c r="X78" i="7" s="1"/>
  <c r="Y78" i="7" s="1"/>
  <c r="W71" i="7"/>
  <c r="X71" i="7" s="1"/>
  <c r="Y71" i="7" s="1"/>
  <c r="W70" i="7"/>
  <c r="X70" i="7" s="1"/>
  <c r="Y70" i="7" s="1"/>
  <c r="W102" i="7"/>
  <c r="X102" i="7" s="1"/>
  <c r="Y102" i="7" s="1"/>
  <c r="W101" i="7"/>
  <c r="X101" i="7" s="1"/>
  <c r="Y101" i="7" s="1"/>
  <c r="W69" i="7"/>
  <c r="X58" i="13" l="1"/>
  <c r="Y58" i="13" s="1"/>
  <c r="X57" i="13"/>
  <c r="Y57" i="13" s="1"/>
  <c r="X56" i="13"/>
  <c r="Y56" i="13" s="1"/>
  <c r="X55" i="13"/>
  <c r="Y55" i="13" s="1"/>
  <c r="X54" i="13"/>
  <c r="Y54" i="13" s="1"/>
  <c r="X53" i="13"/>
  <c r="Y53" i="13" s="1"/>
  <c r="X52" i="13"/>
  <c r="Y52" i="13" s="1"/>
  <c r="X44" i="13"/>
  <c r="Y44" i="13" s="1"/>
  <c r="X43" i="13"/>
  <c r="Y43" i="13" s="1"/>
  <c r="X42" i="13"/>
  <c r="Y42" i="13" s="1"/>
  <c r="Y31" i="13"/>
  <c r="X31" i="13"/>
  <c r="X24" i="13"/>
  <c r="Y24" i="13" s="1"/>
  <c r="X23" i="13"/>
  <c r="Y23" i="13" s="1"/>
  <c r="X22" i="13"/>
  <c r="Y22" i="13" s="1"/>
  <c r="Y21" i="13"/>
  <c r="X21" i="13"/>
  <c r="X20" i="13"/>
  <c r="Y20" i="13" s="1"/>
  <c r="X19" i="13"/>
  <c r="Y19" i="13" s="1"/>
  <c r="X18" i="13"/>
  <c r="Y18" i="13" s="1"/>
  <c r="X17" i="13"/>
  <c r="Y17" i="13" s="1"/>
  <c r="G106" i="12"/>
  <c r="I106" i="12" s="1"/>
  <c r="E106" i="12"/>
  <c r="S105" i="12"/>
  <c r="T105" i="12" s="1"/>
  <c r="I105" i="12"/>
  <c r="J105" i="12" s="1"/>
  <c r="S104" i="12"/>
  <c r="T104" i="12" s="1"/>
  <c r="I104" i="12"/>
  <c r="J104" i="12" s="1"/>
  <c r="X92" i="12"/>
  <c r="Y92" i="12" s="1"/>
  <c r="X91" i="12"/>
  <c r="Y91" i="12" s="1"/>
  <c r="X90" i="12"/>
  <c r="Y90" i="12" s="1"/>
  <c r="X89" i="12"/>
  <c r="Y89" i="12" s="1"/>
  <c r="X88" i="12"/>
  <c r="Y88" i="12" s="1"/>
  <c r="X87" i="12"/>
  <c r="Y87" i="12" s="1"/>
  <c r="X86" i="12"/>
  <c r="Y86" i="12" s="1"/>
  <c r="W85" i="12"/>
  <c r="X85" i="12" s="1"/>
  <c r="Y85" i="12" s="1"/>
  <c r="W84" i="12"/>
  <c r="X84" i="12" s="1"/>
  <c r="Y84" i="12" s="1"/>
  <c r="W83" i="12"/>
  <c r="X83" i="12" s="1"/>
  <c r="Y83" i="12" s="1"/>
  <c r="W82" i="12"/>
  <c r="X82" i="12" s="1"/>
  <c r="Y82" i="12" s="1"/>
  <c r="W81" i="12"/>
  <c r="X81" i="12" s="1"/>
  <c r="Y81" i="12" s="1"/>
  <c r="W80" i="12"/>
  <c r="X80" i="12" s="1"/>
  <c r="Y80" i="12" s="1"/>
  <c r="W79" i="12"/>
  <c r="X79" i="12" s="1"/>
  <c r="Y79" i="12" s="1"/>
  <c r="W78" i="12"/>
  <c r="X78" i="12" s="1"/>
  <c r="Y78" i="12" s="1"/>
  <c r="W77" i="12"/>
  <c r="X77" i="12" s="1"/>
  <c r="Y77" i="12" s="1"/>
  <c r="W76" i="12"/>
  <c r="X76" i="12" s="1"/>
  <c r="Y76" i="12" s="1"/>
  <c r="W75" i="12"/>
  <c r="X75" i="12" s="1"/>
  <c r="Y75" i="12" s="1"/>
  <c r="W74" i="12"/>
  <c r="X74" i="12" s="1"/>
  <c r="Y74" i="12" s="1"/>
  <c r="W73" i="12"/>
  <c r="X73" i="12" s="1"/>
  <c r="Y73" i="12" s="1"/>
  <c r="W72" i="12"/>
  <c r="X72" i="12" s="1"/>
  <c r="Y72" i="12" s="1"/>
  <c r="W71" i="12"/>
  <c r="X71" i="12" s="1"/>
  <c r="Y71" i="12" s="1"/>
  <c r="W70" i="12"/>
  <c r="X70" i="12" s="1"/>
  <c r="Y70" i="12" s="1"/>
  <c r="W69" i="12"/>
  <c r="X69" i="12" s="1"/>
  <c r="Y69" i="12" s="1"/>
  <c r="W68" i="12"/>
  <c r="X68" i="12" s="1"/>
  <c r="Y68" i="12" s="1"/>
  <c r="W67" i="12"/>
  <c r="X67" i="12" s="1"/>
  <c r="Y67" i="12" s="1"/>
  <c r="W66" i="12"/>
  <c r="X66" i="12" s="1"/>
  <c r="Y66" i="12" s="1"/>
  <c r="W65" i="12"/>
  <c r="X65" i="12" s="1"/>
  <c r="Y65" i="12" s="1"/>
  <c r="W64" i="12"/>
  <c r="X64" i="12" s="1"/>
  <c r="Y64" i="12" s="1"/>
  <c r="W63" i="12"/>
  <c r="X63" i="12" s="1"/>
  <c r="Y63" i="12" s="1"/>
  <c r="W62" i="12"/>
  <c r="X62" i="12" s="1"/>
  <c r="Y62" i="12" s="1"/>
  <c r="W61" i="12"/>
  <c r="X61" i="12" s="1"/>
  <c r="Y61" i="12" s="1"/>
  <c r="W60" i="12"/>
  <c r="X60" i="12" s="1"/>
  <c r="Y60" i="12" s="1"/>
  <c r="W59" i="12"/>
  <c r="X59" i="12" s="1"/>
  <c r="Y59" i="12" s="1"/>
  <c r="W58" i="12"/>
  <c r="X58" i="12" s="1"/>
  <c r="Y58" i="12" s="1"/>
  <c r="W57" i="12"/>
  <c r="X57" i="12" s="1"/>
  <c r="Y57" i="12" s="1"/>
  <c r="W56" i="12"/>
  <c r="X56" i="12" s="1"/>
  <c r="Y56" i="12" s="1"/>
  <c r="W55" i="12"/>
  <c r="X55" i="12" s="1"/>
  <c r="Y55" i="12" s="1"/>
  <c r="X54" i="12"/>
  <c r="Y54" i="12" s="1"/>
  <c r="W54" i="12"/>
  <c r="W53" i="12"/>
  <c r="X53" i="12" s="1"/>
  <c r="Y53" i="12" s="1"/>
  <c r="W52" i="12"/>
  <c r="X52" i="12" s="1"/>
  <c r="Y52" i="12" s="1"/>
  <c r="X43" i="12"/>
  <c r="Y43" i="12" s="1"/>
  <c r="X42" i="12"/>
  <c r="Y42" i="12" s="1"/>
  <c r="X31" i="12"/>
  <c r="Y31" i="12" s="1"/>
  <c r="X30" i="12"/>
  <c r="Y30" i="12" s="1"/>
  <c r="Y29" i="12"/>
  <c r="X29" i="12"/>
  <c r="W22" i="12"/>
  <c r="V22" i="12"/>
  <c r="W21" i="12"/>
  <c r="V21" i="12"/>
  <c r="X20" i="12"/>
  <c r="Y20" i="12" s="1"/>
  <c r="G91" i="11"/>
  <c r="E91" i="11"/>
  <c r="F88" i="11" s="1"/>
  <c r="S90" i="11"/>
  <c r="T90" i="11" s="1"/>
  <c r="I90" i="11"/>
  <c r="J90" i="11" s="1"/>
  <c r="F90" i="11"/>
  <c r="S89" i="11"/>
  <c r="T89" i="11" s="1"/>
  <c r="J89" i="11"/>
  <c r="I89" i="11"/>
  <c r="S88" i="11"/>
  <c r="T88" i="11" s="1"/>
  <c r="J88" i="11"/>
  <c r="I88" i="11"/>
  <c r="G84" i="11"/>
  <c r="X76" i="11"/>
  <c r="Y76" i="11" s="1"/>
  <c r="X75" i="11"/>
  <c r="Y75" i="11" s="1"/>
  <c r="X74" i="11"/>
  <c r="Y74" i="11" s="1"/>
  <c r="X73" i="11"/>
  <c r="Y73" i="11" s="1"/>
  <c r="X72" i="11"/>
  <c r="Y72" i="11" s="1"/>
  <c r="X71" i="11"/>
  <c r="Y71" i="11" s="1"/>
  <c r="X70" i="11"/>
  <c r="Y70" i="11" s="1"/>
  <c r="X69" i="11"/>
  <c r="Y69" i="11" s="1"/>
  <c r="X68" i="11"/>
  <c r="Y68" i="11" s="1"/>
  <c r="X67" i="11"/>
  <c r="Y67" i="11" s="1"/>
  <c r="X66" i="11"/>
  <c r="Y66" i="11" s="1"/>
  <c r="X65" i="11"/>
  <c r="Y65" i="11" s="1"/>
  <c r="X64" i="11"/>
  <c r="Y64" i="11" s="1"/>
  <c r="X63" i="11"/>
  <c r="Y63" i="11" s="1"/>
  <c r="X62" i="11"/>
  <c r="Y62" i="11" s="1"/>
  <c r="X61" i="11"/>
  <c r="Y61" i="11" s="1"/>
  <c r="W60" i="11"/>
  <c r="X60" i="11" s="1"/>
  <c r="Y60" i="11" s="1"/>
  <c r="W59" i="11"/>
  <c r="X59" i="11" s="1"/>
  <c r="Y59" i="11" s="1"/>
  <c r="W58" i="11"/>
  <c r="X58" i="11" s="1"/>
  <c r="Y58" i="11" s="1"/>
  <c r="W57" i="11"/>
  <c r="X57" i="11" s="1"/>
  <c r="Y57" i="11" s="1"/>
  <c r="W56" i="11"/>
  <c r="X56" i="11" s="1"/>
  <c r="Y56" i="11" s="1"/>
  <c r="X55" i="11"/>
  <c r="Y55" i="11" s="1"/>
  <c r="W55" i="11"/>
  <c r="X54" i="11"/>
  <c r="Y54" i="11" s="1"/>
  <c r="W54" i="11"/>
  <c r="W53" i="11"/>
  <c r="X53" i="11" s="1"/>
  <c r="Y53" i="11" s="1"/>
  <c r="W52" i="11"/>
  <c r="X52" i="11" s="1"/>
  <c r="Y52" i="11" s="1"/>
  <c r="Y43" i="11"/>
  <c r="X43" i="11"/>
  <c r="X42" i="11"/>
  <c r="Y42" i="11" s="1"/>
  <c r="X41" i="11"/>
  <c r="Y41" i="11" s="1"/>
  <c r="X30" i="11"/>
  <c r="Y30" i="11" s="1"/>
  <c r="Y29" i="11"/>
  <c r="X29" i="11"/>
  <c r="X28" i="11"/>
  <c r="Y28" i="11" s="1"/>
  <c r="X21" i="11"/>
  <c r="Y21" i="11" s="1"/>
  <c r="X20" i="11"/>
  <c r="Y20" i="11" s="1"/>
  <c r="J104" i="10"/>
  <c r="G103" i="10"/>
  <c r="I103" i="10" s="1"/>
  <c r="E103" i="10"/>
  <c r="S102" i="10"/>
  <c r="T102" i="10" s="1"/>
  <c r="J102" i="10"/>
  <c r="I102" i="10"/>
  <c r="S101" i="10"/>
  <c r="T101" i="10" s="1"/>
  <c r="J101" i="10"/>
  <c r="I101" i="10"/>
  <c r="F101" i="10"/>
  <c r="X90" i="10"/>
  <c r="Y90" i="10" s="1"/>
  <c r="W90" i="10"/>
  <c r="Y89" i="10"/>
  <c r="X89" i="10"/>
  <c r="W89" i="10"/>
  <c r="W88" i="10"/>
  <c r="X88" i="10" s="1"/>
  <c r="Y88" i="10" s="1"/>
  <c r="Y87" i="10"/>
  <c r="W87" i="10"/>
  <c r="X87" i="10" s="1"/>
  <c r="W86" i="10"/>
  <c r="X86" i="10" s="1"/>
  <c r="Y86" i="10" s="1"/>
  <c r="W85" i="10"/>
  <c r="X85" i="10" s="1"/>
  <c r="Y85" i="10" s="1"/>
  <c r="W84" i="10"/>
  <c r="X84" i="10" s="1"/>
  <c r="Y84" i="10" s="1"/>
  <c r="W83" i="10"/>
  <c r="X83" i="10" s="1"/>
  <c r="Y83" i="10" s="1"/>
  <c r="X82" i="10"/>
  <c r="Y82" i="10" s="1"/>
  <c r="W82" i="10"/>
  <c r="X81" i="10"/>
  <c r="Y81" i="10" s="1"/>
  <c r="W81" i="10"/>
  <c r="W80" i="10"/>
  <c r="X80" i="10" s="1"/>
  <c r="Y80" i="10" s="1"/>
  <c r="W79" i="10"/>
  <c r="X79" i="10" s="1"/>
  <c r="Y79" i="10" s="1"/>
  <c r="Y78" i="10"/>
  <c r="W78" i="10"/>
  <c r="X78" i="10" s="1"/>
  <c r="W77" i="10"/>
  <c r="X77" i="10" s="1"/>
  <c r="Y77" i="10" s="1"/>
  <c r="X76" i="10"/>
  <c r="Y76" i="10" s="1"/>
  <c r="W76" i="10"/>
  <c r="W75" i="10"/>
  <c r="X75" i="10" s="1"/>
  <c r="Y75" i="10" s="1"/>
  <c r="X74" i="10"/>
  <c r="Y74" i="10" s="1"/>
  <c r="W74" i="10"/>
  <c r="Y73" i="10"/>
  <c r="X73" i="10"/>
  <c r="W73" i="10"/>
  <c r="W72" i="10"/>
  <c r="X72" i="10" s="1"/>
  <c r="Y72" i="10" s="1"/>
  <c r="Y71" i="10"/>
  <c r="W71" i="10"/>
  <c r="X71" i="10" s="1"/>
  <c r="W70" i="10"/>
  <c r="X70" i="10" s="1"/>
  <c r="Y70" i="10" s="1"/>
  <c r="W69" i="10"/>
  <c r="X69" i="10" s="1"/>
  <c r="Y69" i="10" s="1"/>
  <c r="X68" i="10"/>
  <c r="Y68" i="10" s="1"/>
  <c r="W68" i="10"/>
  <c r="W67" i="10"/>
  <c r="X67" i="10" s="1"/>
  <c r="Y67" i="10" s="1"/>
  <c r="X66" i="10"/>
  <c r="Y66" i="10" s="1"/>
  <c r="W66" i="10"/>
  <c r="X65" i="10"/>
  <c r="Y65" i="10" s="1"/>
  <c r="W65" i="10"/>
  <c r="W64" i="10"/>
  <c r="X64" i="10" s="1"/>
  <c r="Y64" i="10" s="1"/>
  <c r="W63" i="10"/>
  <c r="X63" i="10" s="1"/>
  <c r="Y63" i="10" s="1"/>
  <c r="Y62" i="10"/>
  <c r="W62" i="10"/>
  <c r="X62" i="10" s="1"/>
  <c r="W61" i="10"/>
  <c r="X61" i="10" s="1"/>
  <c r="Y61" i="10" s="1"/>
  <c r="W60" i="10"/>
  <c r="X60" i="10" s="1"/>
  <c r="Y60" i="10" s="1"/>
  <c r="W59" i="10"/>
  <c r="X59" i="10" s="1"/>
  <c r="Y59" i="10" s="1"/>
  <c r="X58" i="10"/>
  <c r="Y58" i="10" s="1"/>
  <c r="W58" i="10"/>
  <c r="Y57" i="10"/>
  <c r="X57" i="10"/>
  <c r="W57" i="10"/>
  <c r="W56" i="10"/>
  <c r="X56" i="10" s="1"/>
  <c r="Y56" i="10" s="1"/>
  <c r="Y55" i="10"/>
  <c r="W55" i="10"/>
  <c r="X55" i="10" s="1"/>
  <c r="W54" i="10"/>
  <c r="X54" i="10" s="1"/>
  <c r="Y54" i="10" s="1"/>
  <c r="W53" i="10"/>
  <c r="X53" i="10" s="1"/>
  <c r="Y53" i="10" s="1"/>
  <c r="W52" i="10"/>
  <c r="X52" i="10" s="1"/>
  <c r="Y52" i="10" s="1"/>
  <c r="W51" i="10"/>
  <c r="X51" i="10" s="1"/>
  <c r="Y51" i="10" s="1"/>
  <c r="X50" i="10"/>
  <c r="Y50" i="10" s="1"/>
  <c r="W50" i="10"/>
  <c r="X49" i="10"/>
  <c r="Y49" i="10" s="1"/>
  <c r="W49" i="10"/>
  <c r="W48" i="10"/>
  <c r="X48" i="10" s="1"/>
  <c r="Y48" i="10" s="1"/>
  <c r="Y40" i="10"/>
  <c r="X40" i="10"/>
  <c r="Y39" i="10"/>
  <c r="X39" i="10"/>
  <c r="W21" i="10"/>
  <c r="V21" i="10"/>
  <c r="V28" i="10" s="1"/>
  <c r="X20" i="10"/>
  <c r="Y20" i="10" s="1"/>
  <c r="G210" i="9"/>
  <c r="E210" i="9"/>
  <c r="T209" i="9"/>
  <c r="S209" i="9"/>
  <c r="I209" i="9"/>
  <c r="J209" i="9" s="1"/>
  <c r="T208" i="9"/>
  <c r="S208" i="9"/>
  <c r="I208" i="9"/>
  <c r="J208" i="9" s="1"/>
  <c r="S207" i="9"/>
  <c r="T207" i="9" s="1"/>
  <c r="I207" i="9"/>
  <c r="J207" i="9" s="1"/>
  <c r="T206" i="9"/>
  <c r="S206" i="9"/>
  <c r="I206" i="9"/>
  <c r="J206" i="9" s="1"/>
  <c r="X195" i="9"/>
  <c r="Y195" i="9" s="1"/>
  <c r="X194" i="9"/>
  <c r="Y194" i="9" s="1"/>
  <c r="X193" i="9"/>
  <c r="Y193" i="9" s="1"/>
  <c r="X192" i="9"/>
  <c r="Y192" i="9" s="1"/>
  <c r="X191" i="9"/>
  <c r="Y191" i="9" s="1"/>
  <c r="X190" i="9"/>
  <c r="Y190" i="9" s="1"/>
  <c r="X189" i="9"/>
  <c r="Y189" i="9" s="1"/>
  <c r="X188" i="9"/>
  <c r="Y188" i="9" s="1"/>
  <c r="X187" i="9"/>
  <c r="Y187" i="9" s="1"/>
  <c r="X186" i="9"/>
  <c r="Y186" i="9" s="1"/>
  <c r="N186" i="9"/>
  <c r="X185" i="9"/>
  <c r="Y185" i="9" s="1"/>
  <c r="X184" i="9"/>
  <c r="Y184" i="9" s="1"/>
  <c r="X183" i="9"/>
  <c r="Y183" i="9" s="1"/>
  <c r="X182" i="9"/>
  <c r="Y182" i="9" s="1"/>
  <c r="X181" i="9"/>
  <c r="Y181" i="9" s="1"/>
  <c r="X180" i="9"/>
  <c r="Y180" i="9" s="1"/>
  <c r="X179" i="9"/>
  <c r="Y179" i="9" s="1"/>
  <c r="X178" i="9"/>
  <c r="Y178" i="9" s="1"/>
  <c r="X177" i="9"/>
  <c r="Y177" i="9" s="1"/>
  <c r="X176" i="9"/>
  <c r="Y176" i="9" s="1"/>
  <c r="X175" i="9"/>
  <c r="Y175" i="9" s="1"/>
  <c r="X174" i="9"/>
  <c r="Y174" i="9" s="1"/>
  <c r="Y173" i="9"/>
  <c r="X173" i="9"/>
  <c r="X172" i="9"/>
  <c r="Y172" i="9" s="1"/>
  <c r="X171" i="9"/>
  <c r="Y171" i="9" s="1"/>
  <c r="X170" i="9"/>
  <c r="Y170" i="9" s="1"/>
  <c r="Y169" i="9"/>
  <c r="X169" i="9"/>
  <c r="X168" i="9"/>
  <c r="Y168" i="9" s="1"/>
  <c r="X167" i="9"/>
  <c r="Y167" i="9" s="1"/>
  <c r="X166" i="9"/>
  <c r="Y166" i="9" s="1"/>
  <c r="X165" i="9"/>
  <c r="Y165" i="9" s="1"/>
  <c r="X164" i="9"/>
  <c r="Y164" i="9" s="1"/>
  <c r="X163" i="9"/>
  <c r="Y163" i="9" s="1"/>
  <c r="X162" i="9"/>
  <c r="Y162" i="9" s="1"/>
  <c r="X161" i="9"/>
  <c r="Y161" i="9" s="1"/>
  <c r="Y160" i="9"/>
  <c r="X160" i="9"/>
  <c r="X159" i="9"/>
  <c r="Y159" i="9" s="1"/>
  <c r="X158" i="9"/>
  <c r="Y158" i="9" s="1"/>
  <c r="Y157" i="9"/>
  <c r="X157" i="9"/>
  <c r="X156" i="9"/>
  <c r="Y156" i="9" s="1"/>
  <c r="X155" i="9"/>
  <c r="Y155" i="9" s="1"/>
  <c r="X154" i="9"/>
  <c r="Y154" i="9" s="1"/>
  <c r="Y153" i="9"/>
  <c r="X153" i="9"/>
  <c r="X152" i="9"/>
  <c r="Y152" i="9" s="1"/>
  <c r="X151" i="9"/>
  <c r="Y151" i="9" s="1"/>
  <c r="X150" i="9"/>
  <c r="Y150" i="9" s="1"/>
  <c r="X149" i="9"/>
  <c r="Y149" i="9" s="1"/>
  <c r="X148" i="9"/>
  <c r="Y148" i="9" s="1"/>
  <c r="X147" i="9"/>
  <c r="Y147" i="9" s="1"/>
  <c r="X146" i="9"/>
  <c r="Y146" i="9" s="1"/>
  <c r="X145" i="9"/>
  <c r="Y145" i="9" s="1"/>
  <c r="X144" i="9"/>
  <c r="Y144" i="9" s="1"/>
  <c r="X143" i="9"/>
  <c r="Y143" i="9" s="1"/>
  <c r="X142" i="9"/>
  <c r="Y142" i="9" s="1"/>
  <c r="X141" i="9"/>
  <c r="Y141" i="9" s="1"/>
  <c r="X140" i="9"/>
  <c r="Y140" i="9" s="1"/>
  <c r="X139" i="9"/>
  <c r="Y139" i="9" s="1"/>
  <c r="X138" i="9"/>
  <c r="Y138" i="9" s="1"/>
  <c r="X137" i="9"/>
  <c r="Y137" i="9" s="1"/>
  <c r="X136" i="9"/>
  <c r="Y136" i="9" s="1"/>
  <c r="X135" i="9"/>
  <c r="Y135" i="9" s="1"/>
  <c r="X134" i="9"/>
  <c r="Y134" i="9" s="1"/>
  <c r="X133" i="9"/>
  <c r="Y133" i="9" s="1"/>
  <c r="Y132" i="9"/>
  <c r="X132" i="9"/>
  <c r="X131" i="9"/>
  <c r="Y131" i="9" s="1"/>
  <c r="X130" i="9"/>
  <c r="Y130" i="9" s="1"/>
  <c r="X129" i="9"/>
  <c r="Y129" i="9" s="1"/>
  <c r="X128" i="9"/>
  <c r="Y128" i="9" s="1"/>
  <c r="X127" i="9"/>
  <c r="Y127" i="9" s="1"/>
  <c r="X126" i="9"/>
  <c r="Y126" i="9" s="1"/>
  <c r="X125" i="9"/>
  <c r="Y125" i="9" s="1"/>
  <c r="X124" i="9"/>
  <c r="Y124" i="9" s="1"/>
  <c r="X123" i="9"/>
  <c r="Y123" i="9" s="1"/>
  <c r="X122" i="9"/>
  <c r="Y122" i="9" s="1"/>
  <c r="X121" i="9"/>
  <c r="Y121" i="9" s="1"/>
  <c r="X120" i="9"/>
  <c r="Y120" i="9" s="1"/>
  <c r="Y119" i="9"/>
  <c r="X119" i="9"/>
  <c r="X118" i="9"/>
  <c r="Y118" i="9" s="1"/>
  <c r="X117" i="9"/>
  <c r="Y117" i="9" s="1"/>
  <c r="X116" i="9"/>
  <c r="Y116" i="9" s="1"/>
  <c r="X115" i="9"/>
  <c r="Y115" i="9" s="1"/>
  <c r="X114" i="9"/>
  <c r="Y114" i="9" s="1"/>
  <c r="X113" i="9"/>
  <c r="Y113" i="9" s="1"/>
  <c r="X112" i="9"/>
  <c r="Y112" i="9" s="1"/>
  <c r="X111" i="9"/>
  <c r="Y111" i="9" s="1"/>
  <c r="Y110" i="9"/>
  <c r="X110" i="9"/>
  <c r="X109" i="9"/>
  <c r="Y109" i="9" s="1"/>
  <c r="W108" i="9"/>
  <c r="X108" i="9" s="1"/>
  <c r="Y108" i="9" s="1"/>
  <c r="W107" i="9"/>
  <c r="X107" i="9" s="1"/>
  <c r="Y107" i="9" s="1"/>
  <c r="W106" i="9"/>
  <c r="X106" i="9" s="1"/>
  <c r="Y106" i="9" s="1"/>
  <c r="X105" i="9"/>
  <c r="Y105" i="9" s="1"/>
  <c r="W105" i="9"/>
  <c r="X104" i="9"/>
  <c r="Y104" i="9" s="1"/>
  <c r="W104" i="9"/>
  <c r="X103" i="9"/>
  <c r="Y103" i="9" s="1"/>
  <c r="W103" i="9"/>
  <c r="W102" i="9"/>
  <c r="X102" i="9" s="1"/>
  <c r="Y102" i="9" s="1"/>
  <c r="Y101" i="9"/>
  <c r="W101" i="9"/>
  <c r="X101" i="9" s="1"/>
  <c r="W100" i="9"/>
  <c r="X100" i="9" s="1"/>
  <c r="Y100" i="9" s="1"/>
  <c r="X99" i="9"/>
  <c r="Y99" i="9" s="1"/>
  <c r="W99" i="9"/>
  <c r="W98" i="9"/>
  <c r="X98" i="9" s="1"/>
  <c r="Y98" i="9" s="1"/>
  <c r="X97" i="9"/>
  <c r="Y97" i="9" s="1"/>
  <c r="W97" i="9"/>
  <c r="Y96" i="9"/>
  <c r="X96" i="9"/>
  <c r="W96" i="9"/>
  <c r="X95" i="9"/>
  <c r="Y95" i="9" s="1"/>
  <c r="W95" i="9"/>
  <c r="W94" i="9"/>
  <c r="X94" i="9" s="1"/>
  <c r="Y94" i="9" s="1"/>
  <c r="Y93" i="9"/>
  <c r="W93" i="9"/>
  <c r="X93" i="9" s="1"/>
  <c r="W92" i="9"/>
  <c r="X92" i="9" s="1"/>
  <c r="Y92" i="9" s="1"/>
  <c r="W91" i="9"/>
  <c r="X91" i="9" s="1"/>
  <c r="Y91" i="9" s="1"/>
  <c r="W90" i="9"/>
  <c r="X90" i="9" s="1"/>
  <c r="Y90" i="9" s="1"/>
  <c r="X89" i="9"/>
  <c r="Y89" i="9" s="1"/>
  <c r="W89" i="9"/>
  <c r="Y88" i="9"/>
  <c r="X88" i="9"/>
  <c r="W88" i="9"/>
  <c r="X87" i="9"/>
  <c r="Y87" i="9" s="1"/>
  <c r="W87" i="9"/>
  <c r="W86" i="9"/>
  <c r="X86" i="9" s="1"/>
  <c r="Y86" i="9" s="1"/>
  <c r="W85" i="9"/>
  <c r="X85" i="9" s="1"/>
  <c r="Y85" i="9" s="1"/>
  <c r="W84" i="9"/>
  <c r="X84" i="9" s="1"/>
  <c r="Y84" i="9" s="1"/>
  <c r="W83" i="9"/>
  <c r="X83" i="9" s="1"/>
  <c r="Y83" i="9" s="1"/>
  <c r="W82" i="9"/>
  <c r="X82" i="9" s="1"/>
  <c r="Y82" i="9" s="1"/>
  <c r="X81" i="9"/>
  <c r="Y81" i="9" s="1"/>
  <c r="W81" i="9"/>
  <c r="X80" i="9"/>
  <c r="Y80" i="9" s="1"/>
  <c r="W80" i="9"/>
  <c r="X79" i="9"/>
  <c r="Y79" i="9" s="1"/>
  <c r="W79" i="9"/>
  <c r="Y78" i="9"/>
  <c r="W78" i="9"/>
  <c r="X78" i="9" s="1"/>
  <c r="W77" i="9"/>
  <c r="X77" i="9" s="1"/>
  <c r="Y77" i="9" s="1"/>
  <c r="W76" i="9"/>
  <c r="X76" i="9" s="1"/>
  <c r="Y76" i="9" s="1"/>
  <c r="X75" i="9"/>
  <c r="Y75" i="9" s="1"/>
  <c r="W75" i="9"/>
  <c r="X67" i="9"/>
  <c r="Y67" i="9" s="1"/>
  <c r="U67" i="9"/>
  <c r="X66" i="9"/>
  <c r="Y66" i="9" s="1"/>
  <c r="U66" i="9"/>
  <c r="X65" i="9"/>
  <c r="Y65" i="9" s="1"/>
  <c r="U65" i="9"/>
  <c r="X64" i="9"/>
  <c r="Y64" i="9" s="1"/>
  <c r="U64" i="9"/>
  <c r="Y63" i="9"/>
  <c r="X63" i="9"/>
  <c r="U63" i="9"/>
  <c r="Y62" i="9"/>
  <c r="X62" i="9"/>
  <c r="U62" i="9"/>
  <c r="W61" i="9"/>
  <c r="X61" i="9" s="1"/>
  <c r="Y61" i="9" s="1"/>
  <c r="U61" i="9"/>
  <c r="X60" i="9"/>
  <c r="Y60" i="9" s="1"/>
  <c r="W60" i="9"/>
  <c r="U60" i="9"/>
  <c r="Y59" i="9"/>
  <c r="W59" i="9"/>
  <c r="X59" i="9" s="1"/>
  <c r="U59" i="9"/>
  <c r="Y58" i="9"/>
  <c r="X58" i="9"/>
  <c r="W58" i="9"/>
  <c r="U58" i="9"/>
  <c r="Y57" i="9"/>
  <c r="W57" i="9"/>
  <c r="X57" i="9" s="1"/>
  <c r="U57" i="9"/>
  <c r="X56" i="9"/>
  <c r="Y56" i="9" s="1"/>
  <c r="W56" i="9"/>
  <c r="U56" i="9"/>
  <c r="W55" i="9"/>
  <c r="X55" i="9" s="1"/>
  <c r="Y55" i="9" s="1"/>
  <c r="U55" i="9"/>
  <c r="X54" i="9"/>
  <c r="Y54" i="9" s="1"/>
  <c r="W54" i="9"/>
  <c r="U54" i="9"/>
  <c r="W53" i="9"/>
  <c r="X53" i="9" s="1"/>
  <c r="Y53" i="9" s="1"/>
  <c r="U53" i="9"/>
  <c r="Y52" i="9"/>
  <c r="X52" i="9"/>
  <c r="W52" i="9"/>
  <c r="U52" i="9"/>
  <c r="Y51" i="9"/>
  <c r="X51" i="9"/>
  <c r="U51" i="9"/>
  <c r="X50" i="9"/>
  <c r="Y50" i="9" s="1"/>
  <c r="W50" i="9"/>
  <c r="U50" i="9"/>
  <c r="X49" i="9"/>
  <c r="Y49" i="9" s="1"/>
  <c r="U49" i="9"/>
  <c r="W48" i="9"/>
  <c r="X48" i="9" s="1"/>
  <c r="Y48" i="9" s="1"/>
  <c r="U48" i="9"/>
  <c r="W47" i="9"/>
  <c r="X47" i="9" s="1"/>
  <c r="Y47" i="9" s="1"/>
  <c r="U47" i="9"/>
  <c r="W46" i="9"/>
  <c r="X46" i="9" s="1"/>
  <c r="Y46" i="9" s="1"/>
  <c r="U46" i="9"/>
  <c r="X45" i="9"/>
  <c r="Y45" i="9" s="1"/>
  <c r="U45" i="9"/>
  <c r="X44" i="9"/>
  <c r="Y44" i="9" s="1"/>
  <c r="W44" i="9"/>
  <c r="U44" i="9"/>
  <c r="W43" i="9"/>
  <c r="X43" i="9" s="1"/>
  <c r="Y43" i="9" s="1"/>
  <c r="U43" i="9"/>
  <c r="X42" i="9"/>
  <c r="Y42" i="9" s="1"/>
  <c r="W42" i="9"/>
  <c r="U42" i="9"/>
  <c r="Y41" i="9"/>
  <c r="X41" i="9"/>
  <c r="X30" i="9"/>
  <c r="Y30" i="9" s="1"/>
  <c r="X22" i="9"/>
  <c r="Y22" i="9" s="1"/>
  <c r="W22" i="9"/>
  <c r="V22" i="9"/>
  <c r="X21" i="9"/>
  <c r="Y21" i="9" s="1"/>
  <c r="X20" i="9"/>
  <c r="Y20" i="9" s="1"/>
  <c r="G183" i="8"/>
  <c r="G167" i="8" s="1"/>
  <c r="E183" i="8"/>
  <c r="S182" i="8"/>
  <c r="T182" i="8" s="1"/>
  <c r="I182" i="8"/>
  <c r="J182" i="8" s="1"/>
  <c r="T181" i="8"/>
  <c r="S181" i="8"/>
  <c r="I181" i="8"/>
  <c r="J181" i="8" s="1"/>
  <c r="S180" i="8"/>
  <c r="T180" i="8" s="1"/>
  <c r="I180" i="8"/>
  <c r="J180" i="8" s="1"/>
  <c r="S179" i="8"/>
  <c r="T179" i="8" s="1"/>
  <c r="J179" i="8"/>
  <c r="I179" i="8"/>
  <c r="S178" i="8"/>
  <c r="T178" i="8" s="1"/>
  <c r="I178" i="8"/>
  <c r="J178" i="8" s="1"/>
  <c r="T177" i="8"/>
  <c r="S177" i="8"/>
  <c r="J177" i="8"/>
  <c r="I177" i="8"/>
  <c r="S176" i="8"/>
  <c r="T176" i="8" s="1"/>
  <c r="I176" i="8"/>
  <c r="J176" i="8" s="1"/>
  <c r="S175" i="8"/>
  <c r="T175" i="8" s="1"/>
  <c r="I175" i="8"/>
  <c r="J175" i="8" s="1"/>
  <c r="F175" i="8"/>
  <c r="S174" i="8"/>
  <c r="T174" i="8" s="1"/>
  <c r="I174" i="8"/>
  <c r="J174" i="8" s="1"/>
  <c r="T173" i="8"/>
  <c r="S173" i="8"/>
  <c r="J173" i="8"/>
  <c r="I173" i="8"/>
  <c r="S172" i="8"/>
  <c r="T172" i="8" s="1"/>
  <c r="I172" i="8"/>
  <c r="J172" i="8" s="1"/>
  <c r="S171" i="8"/>
  <c r="T171" i="8" s="1"/>
  <c r="J171" i="8"/>
  <c r="I171" i="8"/>
  <c r="F171" i="8"/>
  <c r="X159" i="8"/>
  <c r="Y159" i="8" s="1"/>
  <c r="P159" i="8"/>
  <c r="W158" i="8"/>
  <c r="X158" i="8" s="1"/>
  <c r="Y158" i="8" s="1"/>
  <c r="W157" i="8"/>
  <c r="X157" i="8" s="1"/>
  <c r="Y157" i="8" s="1"/>
  <c r="W156" i="8"/>
  <c r="X156" i="8" s="1"/>
  <c r="Y156" i="8" s="1"/>
  <c r="W155" i="8"/>
  <c r="X155" i="8" s="1"/>
  <c r="Y155" i="8" s="1"/>
  <c r="W154" i="8"/>
  <c r="X154" i="8" s="1"/>
  <c r="Y154" i="8" s="1"/>
  <c r="W153" i="8"/>
  <c r="X153" i="8" s="1"/>
  <c r="Y153" i="8" s="1"/>
  <c r="W152" i="8"/>
  <c r="X152" i="8" s="1"/>
  <c r="Y152" i="8" s="1"/>
  <c r="W151" i="8"/>
  <c r="X151" i="8" s="1"/>
  <c r="Y151" i="8" s="1"/>
  <c r="W150" i="8"/>
  <c r="X150" i="8" s="1"/>
  <c r="Y150" i="8" s="1"/>
  <c r="W149" i="8"/>
  <c r="X149" i="8" s="1"/>
  <c r="Y149" i="8" s="1"/>
  <c r="W148" i="8"/>
  <c r="X148" i="8" s="1"/>
  <c r="Y148" i="8" s="1"/>
  <c r="W147" i="8"/>
  <c r="X147" i="8" s="1"/>
  <c r="Y147" i="8" s="1"/>
  <c r="W146" i="8"/>
  <c r="X146" i="8" s="1"/>
  <c r="Y146" i="8" s="1"/>
  <c r="W145" i="8"/>
  <c r="X145" i="8" s="1"/>
  <c r="Y145" i="8" s="1"/>
  <c r="W144" i="8"/>
  <c r="X144" i="8" s="1"/>
  <c r="Y144" i="8" s="1"/>
  <c r="W143" i="8"/>
  <c r="X143" i="8" s="1"/>
  <c r="Y143" i="8" s="1"/>
  <c r="W142" i="8"/>
  <c r="X142" i="8" s="1"/>
  <c r="Y142" i="8" s="1"/>
  <c r="W141" i="8"/>
  <c r="X141" i="8" s="1"/>
  <c r="Y141" i="8" s="1"/>
  <c r="W140" i="8"/>
  <c r="X140" i="8" s="1"/>
  <c r="Y140" i="8" s="1"/>
  <c r="W139" i="8"/>
  <c r="X139" i="8" s="1"/>
  <c r="Y139" i="8" s="1"/>
  <c r="W138" i="8"/>
  <c r="X138" i="8" s="1"/>
  <c r="Y138" i="8" s="1"/>
  <c r="W137" i="8"/>
  <c r="X137" i="8" s="1"/>
  <c r="Y137" i="8" s="1"/>
  <c r="W136" i="8"/>
  <c r="X136" i="8" s="1"/>
  <c r="Y136" i="8" s="1"/>
  <c r="W135" i="8"/>
  <c r="X135" i="8" s="1"/>
  <c r="Y135" i="8" s="1"/>
  <c r="W134" i="8"/>
  <c r="X134" i="8" s="1"/>
  <c r="Y134" i="8" s="1"/>
  <c r="W133" i="8"/>
  <c r="X133" i="8" s="1"/>
  <c r="Y133" i="8" s="1"/>
  <c r="W132" i="8"/>
  <c r="X132" i="8" s="1"/>
  <c r="Y132" i="8" s="1"/>
  <c r="W131" i="8"/>
  <c r="X131" i="8" s="1"/>
  <c r="Y131" i="8" s="1"/>
  <c r="W130" i="8"/>
  <c r="X130" i="8" s="1"/>
  <c r="Y130" i="8" s="1"/>
  <c r="W129" i="8"/>
  <c r="X129" i="8" s="1"/>
  <c r="Y129" i="8" s="1"/>
  <c r="W128" i="8"/>
  <c r="X128" i="8" s="1"/>
  <c r="Y128" i="8" s="1"/>
  <c r="W127" i="8"/>
  <c r="X127" i="8" s="1"/>
  <c r="Y127" i="8" s="1"/>
  <c r="W126" i="8"/>
  <c r="X126" i="8" s="1"/>
  <c r="Y126" i="8" s="1"/>
  <c r="W125" i="8"/>
  <c r="X125" i="8" s="1"/>
  <c r="Y125" i="8" s="1"/>
  <c r="W124" i="8"/>
  <c r="X124" i="8" s="1"/>
  <c r="Y124" i="8" s="1"/>
  <c r="W123" i="8"/>
  <c r="X123" i="8" s="1"/>
  <c r="Y123" i="8" s="1"/>
  <c r="W122" i="8"/>
  <c r="X122" i="8" s="1"/>
  <c r="Y122" i="8" s="1"/>
  <c r="W121" i="8"/>
  <c r="X121" i="8" s="1"/>
  <c r="Y121" i="8" s="1"/>
  <c r="W120" i="8"/>
  <c r="X120" i="8" s="1"/>
  <c r="Y120" i="8" s="1"/>
  <c r="W119" i="8"/>
  <c r="X119" i="8" s="1"/>
  <c r="Y119" i="8" s="1"/>
  <c r="W118" i="8"/>
  <c r="X118" i="8" s="1"/>
  <c r="Y118" i="8" s="1"/>
  <c r="W117" i="8"/>
  <c r="X117" i="8" s="1"/>
  <c r="Y117" i="8" s="1"/>
  <c r="W116" i="8"/>
  <c r="X116" i="8" s="1"/>
  <c r="Y116" i="8" s="1"/>
  <c r="W115" i="8"/>
  <c r="X115" i="8" s="1"/>
  <c r="Y115" i="8" s="1"/>
  <c r="W114" i="8"/>
  <c r="X114" i="8" s="1"/>
  <c r="Y114" i="8" s="1"/>
  <c r="W113" i="8"/>
  <c r="X113" i="8" s="1"/>
  <c r="Y113" i="8" s="1"/>
  <c r="W112" i="8"/>
  <c r="X112" i="8" s="1"/>
  <c r="Y112" i="8" s="1"/>
  <c r="W111" i="8"/>
  <c r="X111" i="8" s="1"/>
  <c r="Y111" i="8" s="1"/>
  <c r="W110" i="8"/>
  <c r="X110" i="8" s="1"/>
  <c r="Y110" i="8" s="1"/>
  <c r="W109" i="8"/>
  <c r="X109" i="8" s="1"/>
  <c r="Y109" i="8" s="1"/>
  <c r="W108" i="8"/>
  <c r="X108" i="8" s="1"/>
  <c r="Y108" i="8" s="1"/>
  <c r="W107" i="8"/>
  <c r="X107" i="8" s="1"/>
  <c r="Y107" i="8" s="1"/>
  <c r="W106" i="8"/>
  <c r="X106" i="8" s="1"/>
  <c r="Y106" i="8" s="1"/>
  <c r="W105" i="8"/>
  <c r="X105" i="8" s="1"/>
  <c r="Y105" i="8" s="1"/>
  <c r="W104" i="8"/>
  <c r="X104" i="8" s="1"/>
  <c r="Y104" i="8" s="1"/>
  <c r="W103" i="8"/>
  <c r="X103" i="8" s="1"/>
  <c r="Y103" i="8" s="1"/>
  <c r="W102" i="8"/>
  <c r="X102" i="8" s="1"/>
  <c r="Y102" i="8" s="1"/>
  <c r="W101" i="8"/>
  <c r="X101" i="8" s="1"/>
  <c r="Y101" i="8" s="1"/>
  <c r="W100" i="8"/>
  <c r="X100" i="8" s="1"/>
  <c r="Y100" i="8" s="1"/>
  <c r="W99" i="8"/>
  <c r="X99" i="8" s="1"/>
  <c r="Y99" i="8" s="1"/>
  <c r="W98" i="8"/>
  <c r="X98" i="8" s="1"/>
  <c r="Y98" i="8" s="1"/>
  <c r="W97" i="8"/>
  <c r="X97" i="8" s="1"/>
  <c r="Y97" i="8" s="1"/>
  <c r="W96" i="8"/>
  <c r="X96" i="8" s="1"/>
  <c r="Y96" i="8" s="1"/>
  <c r="W95" i="8"/>
  <c r="X95" i="8" s="1"/>
  <c r="Y95" i="8" s="1"/>
  <c r="W94" i="8"/>
  <c r="X94" i="8" s="1"/>
  <c r="Y94" i="8" s="1"/>
  <c r="W93" i="8"/>
  <c r="X93" i="8" s="1"/>
  <c r="Y93" i="8" s="1"/>
  <c r="W92" i="8"/>
  <c r="X92" i="8" s="1"/>
  <c r="Y92" i="8" s="1"/>
  <c r="W91" i="8"/>
  <c r="X91" i="8" s="1"/>
  <c r="Y91" i="8" s="1"/>
  <c r="W90" i="8"/>
  <c r="X90" i="8" s="1"/>
  <c r="Y90" i="8" s="1"/>
  <c r="W89" i="8"/>
  <c r="X89" i="8" s="1"/>
  <c r="Y89" i="8" s="1"/>
  <c r="W88" i="8"/>
  <c r="X88" i="8" s="1"/>
  <c r="Y88" i="8" s="1"/>
  <c r="W87" i="8"/>
  <c r="X87" i="8" s="1"/>
  <c r="Y87" i="8" s="1"/>
  <c r="W86" i="8"/>
  <c r="X86" i="8" s="1"/>
  <c r="Y86" i="8" s="1"/>
  <c r="W85" i="8"/>
  <c r="X85" i="8" s="1"/>
  <c r="Y85" i="8" s="1"/>
  <c r="W84" i="8"/>
  <c r="X84" i="8" s="1"/>
  <c r="Y84" i="8" s="1"/>
  <c r="W83" i="8"/>
  <c r="X83" i="8" s="1"/>
  <c r="Y83" i="8" s="1"/>
  <c r="W82" i="8"/>
  <c r="X82" i="8" s="1"/>
  <c r="Y82" i="8" s="1"/>
  <c r="W81" i="8"/>
  <c r="X81" i="8" s="1"/>
  <c r="Y81" i="8" s="1"/>
  <c r="W80" i="8"/>
  <c r="X80" i="8" s="1"/>
  <c r="Y80" i="8" s="1"/>
  <c r="W79" i="8"/>
  <c r="X79" i="8" s="1"/>
  <c r="Y79" i="8" s="1"/>
  <c r="W78" i="8"/>
  <c r="X78" i="8" s="1"/>
  <c r="Y78" i="8" s="1"/>
  <c r="W77" i="8"/>
  <c r="X77" i="8" s="1"/>
  <c r="Y77" i="8" s="1"/>
  <c r="W76" i="8"/>
  <c r="X76" i="8" s="1"/>
  <c r="Y76" i="8" s="1"/>
  <c r="W75" i="8"/>
  <c r="X75" i="8" s="1"/>
  <c r="Y75" i="8" s="1"/>
  <c r="W74" i="8"/>
  <c r="X74" i="8" s="1"/>
  <c r="Y74" i="8" s="1"/>
  <c r="W73" i="8"/>
  <c r="X73" i="8" s="1"/>
  <c r="Y73" i="8" s="1"/>
  <c r="W72" i="8"/>
  <c r="X72" i="8" s="1"/>
  <c r="Y72" i="8" s="1"/>
  <c r="W71" i="8"/>
  <c r="X71" i="8" s="1"/>
  <c r="Y71" i="8" s="1"/>
  <c r="W70" i="8"/>
  <c r="X70" i="8" s="1"/>
  <c r="Y70" i="8" s="1"/>
  <c r="W69" i="8"/>
  <c r="X69" i="8" s="1"/>
  <c r="Y69" i="8" s="1"/>
  <c r="W68" i="8"/>
  <c r="X68" i="8" s="1"/>
  <c r="Y68" i="8" s="1"/>
  <c r="W67" i="8"/>
  <c r="X67" i="8" s="1"/>
  <c r="Y67" i="8" s="1"/>
  <c r="W66" i="8"/>
  <c r="X66" i="8" s="1"/>
  <c r="Y66" i="8" s="1"/>
  <c r="W65" i="8"/>
  <c r="X65" i="8" s="1"/>
  <c r="Y65" i="8" s="1"/>
  <c r="W64" i="8"/>
  <c r="X64" i="8" s="1"/>
  <c r="Y64" i="8" s="1"/>
  <c r="W63" i="8"/>
  <c r="X63" i="8" s="1"/>
  <c r="Y63" i="8" s="1"/>
  <c r="W62" i="8"/>
  <c r="X62" i="8" s="1"/>
  <c r="Y62" i="8" s="1"/>
  <c r="W61" i="8"/>
  <c r="X61" i="8" s="1"/>
  <c r="Y61" i="8" s="1"/>
  <c r="W60" i="8"/>
  <c r="X60" i="8" s="1"/>
  <c r="Y60" i="8" s="1"/>
  <c r="X50" i="8"/>
  <c r="Y50" i="8" s="1"/>
  <c r="X49" i="8"/>
  <c r="Y49" i="8" s="1"/>
  <c r="Y48" i="8"/>
  <c r="X48" i="8"/>
  <c r="X47" i="8"/>
  <c r="Y47" i="8" s="1"/>
  <c r="W36" i="8"/>
  <c r="V36" i="8"/>
  <c r="W35" i="8"/>
  <c r="V35" i="8"/>
  <c r="U35" i="8"/>
  <c r="X28" i="8"/>
  <c r="Y28" i="8" s="1"/>
  <c r="X27" i="8"/>
  <c r="Y27" i="8" s="1"/>
  <c r="X26" i="8"/>
  <c r="Y26" i="8" s="1"/>
  <c r="X25" i="8"/>
  <c r="Y25" i="8" s="1"/>
  <c r="X24" i="8"/>
  <c r="Y24" i="8" s="1"/>
  <c r="X23" i="8"/>
  <c r="Y23" i="8" s="1"/>
  <c r="X22" i="8"/>
  <c r="Y22" i="8" s="1"/>
  <c r="X21" i="8"/>
  <c r="Y21" i="8" s="1"/>
  <c r="X20" i="8"/>
  <c r="Y20" i="8" s="1"/>
  <c r="E158" i="7"/>
  <c r="F155" i="7" s="1"/>
  <c r="S157" i="7"/>
  <c r="T157" i="7" s="1"/>
  <c r="G157" i="7"/>
  <c r="I157" i="7" s="1"/>
  <c r="J157" i="7" s="1"/>
  <c r="S156" i="7"/>
  <c r="T156" i="7" s="1"/>
  <c r="G156" i="7"/>
  <c r="I156" i="7" s="1"/>
  <c r="J156" i="7" s="1"/>
  <c r="S155" i="7"/>
  <c r="T155" i="7" s="1"/>
  <c r="G155" i="7"/>
  <c r="I155" i="7" s="1"/>
  <c r="J155" i="7" s="1"/>
  <c r="S154" i="7"/>
  <c r="T154" i="7" s="1"/>
  <c r="G154" i="7"/>
  <c r="I154" i="7" s="1"/>
  <c r="J154" i="7" s="1"/>
  <c r="X143" i="7"/>
  <c r="Y143" i="7" s="1"/>
  <c r="X142" i="7"/>
  <c r="Y142" i="7" s="1"/>
  <c r="X141" i="7"/>
  <c r="Y141" i="7" s="1"/>
  <c r="X140" i="7"/>
  <c r="Y140" i="7" s="1"/>
  <c r="X139" i="7"/>
  <c r="Y139" i="7" s="1"/>
  <c r="X138" i="7"/>
  <c r="Y138" i="7" s="1"/>
  <c r="X137" i="7"/>
  <c r="Y137" i="7" s="1"/>
  <c r="X136" i="7"/>
  <c r="Y136" i="7" s="1"/>
  <c r="X135" i="7"/>
  <c r="Y135" i="7" s="1"/>
  <c r="X134" i="7"/>
  <c r="Y134" i="7" s="1"/>
  <c r="X133" i="7"/>
  <c r="Y133" i="7" s="1"/>
  <c r="X132" i="7"/>
  <c r="Y132" i="7" s="1"/>
  <c r="X131" i="7"/>
  <c r="Y131" i="7" s="1"/>
  <c r="X130" i="7"/>
  <c r="Y130" i="7" s="1"/>
  <c r="X129" i="7"/>
  <c r="Y129" i="7" s="1"/>
  <c r="X128" i="7"/>
  <c r="Y128" i="7" s="1"/>
  <c r="X127" i="7"/>
  <c r="Y127" i="7" s="1"/>
  <c r="X126" i="7"/>
  <c r="Y126" i="7" s="1"/>
  <c r="X125" i="7"/>
  <c r="Y125" i="7" s="1"/>
  <c r="X124" i="7"/>
  <c r="Y124" i="7" s="1"/>
  <c r="X123" i="7"/>
  <c r="Y123" i="7" s="1"/>
  <c r="X122" i="7"/>
  <c r="Y122" i="7" s="1"/>
  <c r="X121" i="7"/>
  <c r="Y121" i="7" s="1"/>
  <c r="X120" i="7"/>
  <c r="Y120" i="7" s="1"/>
  <c r="X119" i="7"/>
  <c r="Y119" i="7" s="1"/>
  <c r="X118" i="7"/>
  <c r="Y118" i="7" s="1"/>
  <c r="X117" i="7"/>
  <c r="Y117" i="7" s="1"/>
  <c r="X116" i="7"/>
  <c r="Y116" i="7" s="1"/>
  <c r="X115" i="7"/>
  <c r="Y115" i="7" s="1"/>
  <c r="X114" i="7"/>
  <c r="Y114" i="7" s="1"/>
  <c r="X113" i="7"/>
  <c r="Y113" i="7" s="1"/>
  <c r="X112" i="7"/>
  <c r="Y112" i="7" s="1"/>
  <c r="X111" i="7"/>
  <c r="Y111" i="7" s="1"/>
  <c r="X110" i="7"/>
  <c r="Y110" i="7" s="1"/>
  <c r="X109" i="7"/>
  <c r="Y109" i="7" s="1"/>
  <c r="X108" i="7"/>
  <c r="Y108" i="7" s="1"/>
  <c r="X69" i="7"/>
  <c r="Y69" i="7" s="1"/>
  <c r="X61" i="7"/>
  <c r="Y61" i="7" s="1"/>
  <c r="X60" i="7"/>
  <c r="Y60" i="7" s="1"/>
  <c r="X59" i="7"/>
  <c r="Y59" i="7" s="1"/>
  <c r="X58" i="7"/>
  <c r="Y58" i="7" s="1"/>
  <c r="X57" i="7"/>
  <c r="Y57" i="7" s="1"/>
  <c r="W56" i="7"/>
  <c r="X56" i="7" s="1"/>
  <c r="Y56" i="7" s="1"/>
  <c r="W55" i="7"/>
  <c r="X55" i="7" s="1"/>
  <c r="Y55" i="7" s="1"/>
  <c r="X54" i="7"/>
  <c r="Y54" i="7" s="1"/>
  <c r="X53" i="7"/>
  <c r="Y53" i="7" s="1"/>
  <c r="X52" i="7"/>
  <c r="Y52" i="7" s="1"/>
  <c r="X51" i="7"/>
  <c r="Y51" i="7" s="1"/>
  <c r="X50" i="7"/>
  <c r="Y50" i="7" s="1"/>
  <c r="X49" i="7"/>
  <c r="Y49" i="7" s="1"/>
  <c r="X48" i="7"/>
  <c r="Y48" i="7" s="1"/>
  <c r="X47" i="7"/>
  <c r="Y47" i="7" s="1"/>
  <c r="X46" i="7"/>
  <c r="Y46" i="7" s="1"/>
  <c r="X45" i="7"/>
  <c r="Y45" i="7" s="1"/>
  <c r="X44" i="7"/>
  <c r="Y44" i="7" s="1"/>
  <c r="X43" i="7"/>
  <c r="Y43" i="7" s="1"/>
  <c r="X42" i="7"/>
  <c r="Y42" i="7" s="1"/>
  <c r="X41" i="7"/>
  <c r="Y41" i="7" s="1"/>
  <c r="X40" i="7"/>
  <c r="Y40" i="7" s="1"/>
  <c r="X29" i="7"/>
  <c r="Y29" i="7" s="1"/>
  <c r="W21" i="7"/>
  <c r="V21" i="7"/>
  <c r="X20" i="7"/>
  <c r="Y20" i="7" s="1"/>
  <c r="I274" i="6"/>
  <c r="J274" i="6" s="1"/>
  <c r="G274" i="6"/>
  <c r="E274" i="6"/>
  <c r="S273" i="6"/>
  <c r="T273" i="6" s="1"/>
  <c r="I273" i="6"/>
  <c r="J273" i="6" s="1"/>
  <c r="F273" i="6"/>
  <c r="T272" i="6"/>
  <c r="S272" i="6"/>
  <c r="J272" i="6"/>
  <c r="I272" i="6"/>
  <c r="F272" i="6"/>
  <c r="S271" i="6"/>
  <c r="T271" i="6" s="1"/>
  <c r="J271" i="6"/>
  <c r="I271" i="6"/>
  <c r="T270" i="6"/>
  <c r="S270" i="6"/>
  <c r="J270" i="6"/>
  <c r="I270" i="6"/>
  <c r="F270" i="6"/>
  <c r="T269" i="6"/>
  <c r="S269" i="6"/>
  <c r="I269" i="6"/>
  <c r="J269" i="6" s="1"/>
  <c r="T268" i="6"/>
  <c r="S268" i="6"/>
  <c r="J268" i="6"/>
  <c r="I268" i="6"/>
  <c r="G264" i="6"/>
  <c r="E264" i="6"/>
  <c r="I264" i="6" s="1"/>
  <c r="J264" i="6" s="1"/>
  <c r="P257" i="6"/>
  <c r="X227" i="6"/>
  <c r="Y227" i="6" s="1"/>
  <c r="W226" i="6"/>
  <c r="X226" i="6" s="1"/>
  <c r="Y226" i="6" s="1"/>
  <c r="V226" i="6"/>
  <c r="W225" i="6"/>
  <c r="X225" i="6" s="1"/>
  <c r="Y225" i="6" s="1"/>
  <c r="V225" i="6"/>
  <c r="W224" i="6"/>
  <c r="V224" i="6"/>
  <c r="X223" i="6"/>
  <c r="Y223" i="6" s="1"/>
  <c r="W223" i="6"/>
  <c r="V223" i="6"/>
  <c r="Y222" i="6"/>
  <c r="W222" i="6"/>
  <c r="X222" i="6" s="1"/>
  <c r="V222" i="6"/>
  <c r="W221" i="6"/>
  <c r="X221" i="6" s="1"/>
  <c r="Y221" i="6" s="1"/>
  <c r="V221" i="6"/>
  <c r="W220" i="6"/>
  <c r="V220" i="6"/>
  <c r="X219" i="6"/>
  <c r="Y219" i="6" s="1"/>
  <c r="W219" i="6"/>
  <c r="V219" i="6"/>
  <c r="W218" i="6"/>
  <c r="X218" i="6" s="1"/>
  <c r="Y218" i="6" s="1"/>
  <c r="V218" i="6"/>
  <c r="W217" i="6"/>
  <c r="V217" i="6"/>
  <c r="W216" i="6"/>
  <c r="V216" i="6"/>
  <c r="X215" i="6"/>
  <c r="Y215" i="6" s="1"/>
  <c r="W215" i="6"/>
  <c r="V215" i="6"/>
  <c r="W214" i="6"/>
  <c r="X214" i="6" s="1"/>
  <c r="Y214" i="6" s="1"/>
  <c r="V214" i="6"/>
  <c r="W213" i="6"/>
  <c r="X213" i="6" s="1"/>
  <c r="Y213" i="6" s="1"/>
  <c r="V213" i="6"/>
  <c r="W212" i="6"/>
  <c r="V212" i="6"/>
  <c r="X211" i="6"/>
  <c r="Y211" i="6" s="1"/>
  <c r="W211" i="6"/>
  <c r="V211" i="6"/>
  <c r="W210" i="6"/>
  <c r="X210" i="6" s="1"/>
  <c r="Y210" i="6" s="1"/>
  <c r="V210" i="6"/>
  <c r="W209" i="6"/>
  <c r="X209" i="6" s="1"/>
  <c r="Y209" i="6" s="1"/>
  <c r="V209" i="6"/>
  <c r="W208" i="6"/>
  <c r="V208" i="6"/>
  <c r="X207" i="6"/>
  <c r="Y207" i="6" s="1"/>
  <c r="W207" i="6"/>
  <c r="V207" i="6"/>
  <c r="W206" i="6"/>
  <c r="X206" i="6" s="1"/>
  <c r="Y206" i="6" s="1"/>
  <c r="V206" i="6"/>
  <c r="W205" i="6"/>
  <c r="X205" i="6" s="1"/>
  <c r="Y205" i="6" s="1"/>
  <c r="V205" i="6"/>
  <c r="W204" i="6"/>
  <c r="V204" i="6"/>
  <c r="X203" i="6"/>
  <c r="Y203" i="6" s="1"/>
  <c r="W203" i="6"/>
  <c r="V203" i="6"/>
  <c r="W202" i="6"/>
  <c r="X202" i="6" s="1"/>
  <c r="Y202" i="6" s="1"/>
  <c r="V202" i="6"/>
  <c r="W201" i="6"/>
  <c r="V201" i="6"/>
  <c r="W200" i="6"/>
  <c r="V200" i="6"/>
  <c r="X199" i="6"/>
  <c r="Y199" i="6" s="1"/>
  <c r="W199" i="6"/>
  <c r="V199" i="6"/>
  <c r="Y198" i="6"/>
  <c r="W198" i="6"/>
  <c r="X198" i="6" s="1"/>
  <c r="V198" i="6"/>
  <c r="W197" i="6"/>
  <c r="X197" i="6" s="1"/>
  <c r="Y197" i="6" s="1"/>
  <c r="V197" i="6"/>
  <c r="W196" i="6"/>
  <c r="V196" i="6"/>
  <c r="X195" i="6"/>
  <c r="Y195" i="6" s="1"/>
  <c r="W195" i="6"/>
  <c r="V195" i="6"/>
  <c r="W194" i="6"/>
  <c r="X194" i="6" s="1"/>
  <c r="Y194" i="6" s="1"/>
  <c r="V194" i="6"/>
  <c r="W193" i="6"/>
  <c r="V193" i="6"/>
  <c r="W192" i="6"/>
  <c r="V192" i="6"/>
  <c r="X191" i="6"/>
  <c r="Y191" i="6" s="1"/>
  <c r="W191" i="6"/>
  <c r="V191" i="6"/>
  <c r="W190" i="6"/>
  <c r="X190" i="6" s="1"/>
  <c r="Y190" i="6" s="1"/>
  <c r="V190" i="6"/>
  <c r="W189" i="6"/>
  <c r="X189" i="6" s="1"/>
  <c r="Y189" i="6" s="1"/>
  <c r="V189" i="6"/>
  <c r="W188" i="6"/>
  <c r="V188" i="6"/>
  <c r="X187" i="6"/>
  <c r="Y187" i="6" s="1"/>
  <c r="W187" i="6"/>
  <c r="V187" i="6"/>
  <c r="W186" i="6"/>
  <c r="X186" i="6" s="1"/>
  <c r="Y186" i="6" s="1"/>
  <c r="V186" i="6"/>
  <c r="W185" i="6"/>
  <c r="X185" i="6" s="1"/>
  <c r="Y185" i="6" s="1"/>
  <c r="V185" i="6"/>
  <c r="W184" i="6"/>
  <c r="V184" i="6"/>
  <c r="X183" i="6"/>
  <c r="Y183" i="6" s="1"/>
  <c r="W183" i="6"/>
  <c r="V183" i="6"/>
  <c r="W182" i="6"/>
  <c r="X182" i="6" s="1"/>
  <c r="Y182" i="6" s="1"/>
  <c r="V182" i="6"/>
  <c r="W181" i="6"/>
  <c r="X181" i="6" s="1"/>
  <c r="Y181" i="6" s="1"/>
  <c r="V181" i="6"/>
  <c r="W180" i="6"/>
  <c r="V180" i="6"/>
  <c r="X179" i="6"/>
  <c r="Y179" i="6" s="1"/>
  <c r="W179" i="6"/>
  <c r="V179" i="6"/>
  <c r="W178" i="6"/>
  <c r="X178" i="6" s="1"/>
  <c r="Y178" i="6" s="1"/>
  <c r="V178" i="6"/>
  <c r="W177" i="6"/>
  <c r="V177" i="6"/>
  <c r="W176" i="6"/>
  <c r="V176" i="6"/>
  <c r="X175" i="6"/>
  <c r="Y175" i="6" s="1"/>
  <c r="W175" i="6"/>
  <c r="V175" i="6"/>
  <c r="W174" i="6"/>
  <c r="X174" i="6" s="1"/>
  <c r="Y174" i="6" s="1"/>
  <c r="V174" i="6"/>
  <c r="W173" i="6"/>
  <c r="X173" i="6" s="1"/>
  <c r="Y173" i="6" s="1"/>
  <c r="V173" i="6"/>
  <c r="W172" i="6"/>
  <c r="V172" i="6"/>
  <c r="X171" i="6"/>
  <c r="Y171" i="6" s="1"/>
  <c r="W171" i="6"/>
  <c r="V171" i="6"/>
  <c r="W170" i="6"/>
  <c r="X170" i="6" s="1"/>
  <c r="Y170" i="6" s="1"/>
  <c r="V170" i="6"/>
  <c r="W169" i="6"/>
  <c r="V169" i="6"/>
  <c r="W168" i="6"/>
  <c r="V168" i="6"/>
  <c r="W167" i="6"/>
  <c r="V167" i="6"/>
  <c r="X167" i="6" s="1"/>
  <c r="Y167" i="6" s="1"/>
  <c r="Y166" i="6"/>
  <c r="W166" i="6"/>
  <c r="X166" i="6" s="1"/>
  <c r="V166" i="6"/>
  <c r="X165" i="6"/>
  <c r="Y165" i="6" s="1"/>
  <c r="W165" i="6"/>
  <c r="V165" i="6"/>
  <c r="X164" i="6"/>
  <c r="Y164" i="6" s="1"/>
  <c r="W164" i="6"/>
  <c r="V164" i="6"/>
  <c r="X163" i="6"/>
  <c r="Y163" i="6" s="1"/>
  <c r="W163" i="6"/>
  <c r="V163" i="6"/>
  <c r="Y162" i="6"/>
  <c r="X162" i="6"/>
  <c r="W162" i="6"/>
  <c r="V162" i="6"/>
  <c r="X161" i="6"/>
  <c r="Y161" i="6" s="1"/>
  <c r="W161" i="6"/>
  <c r="V161" i="6"/>
  <c r="Y160" i="6"/>
  <c r="X160" i="6"/>
  <c r="W160" i="6"/>
  <c r="V160" i="6"/>
  <c r="X159" i="6"/>
  <c r="Y159" i="6" s="1"/>
  <c r="W159" i="6"/>
  <c r="V159" i="6"/>
  <c r="X158" i="6"/>
  <c r="Y158" i="6" s="1"/>
  <c r="W158" i="6"/>
  <c r="V158" i="6"/>
  <c r="X157" i="6"/>
  <c r="Y157" i="6" s="1"/>
  <c r="W157" i="6"/>
  <c r="V157" i="6"/>
  <c r="X156" i="6"/>
  <c r="Y156" i="6" s="1"/>
  <c r="W156" i="6"/>
  <c r="V156" i="6"/>
  <c r="X155" i="6"/>
  <c r="Y155" i="6" s="1"/>
  <c r="W155" i="6"/>
  <c r="V155" i="6"/>
  <c r="X154" i="6"/>
  <c r="Y154" i="6" s="1"/>
  <c r="W154" i="6"/>
  <c r="V154" i="6"/>
  <c r="X153" i="6"/>
  <c r="Y153" i="6" s="1"/>
  <c r="W153" i="6"/>
  <c r="V153" i="6"/>
  <c r="X152" i="6"/>
  <c r="Y152" i="6" s="1"/>
  <c r="W152" i="6"/>
  <c r="V152" i="6"/>
  <c r="X151" i="6"/>
  <c r="Y151" i="6" s="1"/>
  <c r="W151" i="6"/>
  <c r="V151" i="6"/>
  <c r="X150" i="6"/>
  <c r="Y150" i="6" s="1"/>
  <c r="W150" i="6"/>
  <c r="V150" i="6"/>
  <c r="X149" i="6"/>
  <c r="Y149" i="6" s="1"/>
  <c r="W149" i="6"/>
  <c r="V149" i="6"/>
  <c r="X148" i="6"/>
  <c r="Y148" i="6" s="1"/>
  <c r="W148" i="6"/>
  <c r="V148" i="6"/>
  <c r="X147" i="6"/>
  <c r="Y147" i="6" s="1"/>
  <c r="W147" i="6"/>
  <c r="V147" i="6"/>
  <c r="Y146" i="6"/>
  <c r="X146" i="6"/>
  <c r="W146" i="6"/>
  <c r="V146" i="6"/>
  <c r="X145" i="6"/>
  <c r="Y145" i="6" s="1"/>
  <c r="W145" i="6"/>
  <c r="V145" i="6"/>
  <c r="Y144" i="6"/>
  <c r="X144" i="6"/>
  <c r="W144" i="6"/>
  <c r="V144" i="6"/>
  <c r="X143" i="6"/>
  <c r="Y143" i="6" s="1"/>
  <c r="W143" i="6"/>
  <c r="V143" i="6"/>
  <c r="X142" i="6"/>
  <c r="Y142" i="6" s="1"/>
  <c r="W142" i="6"/>
  <c r="V142" i="6"/>
  <c r="X141" i="6"/>
  <c r="Y141" i="6" s="1"/>
  <c r="W141" i="6"/>
  <c r="V141" i="6"/>
  <c r="X140" i="6"/>
  <c r="Y140" i="6" s="1"/>
  <c r="W140" i="6"/>
  <c r="V140" i="6"/>
  <c r="X139" i="6"/>
  <c r="Y139" i="6" s="1"/>
  <c r="W139" i="6"/>
  <c r="V139" i="6"/>
  <c r="X138" i="6"/>
  <c r="Y138" i="6" s="1"/>
  <c r="W138" i="6"/>
  <c r="V138" i="6"/>
  <c r="X137" i="6"/>
  <c r="Y137" i="6" s="1"/>
  <c r="W137" i="6"/>
  <c r="V137" i="6"/>
  <c r="X136" i="6"/>
  <c r="Y136" i="6" s="1"/>
  <c r="W136" i="6"/>
  <c r="V136" i="6"/>
  <c r="X135" i="6"/>
  <c r="Y135" i="6" s="1"/>
  <c r="W135" i="6"/>
  <c r="V135" i="6"/>
  <c r="X134" i="6"/>
  <c r="Y134" i="6" s="1"/>
  <c r="W134" i="6"/>
  <c r="V134" i="6"/>
  <c r="X133" i="6"/>
  <c r="Y133" i="6" s="1"/>
  <c r="W133" i="6"/>
  <c r="V133" i="6"/>
  <c r="X132" i="6"/>
  <c r="Y132" i="6" s="1"/>
  <c r="W132" i="6"/>
  <c r="V132" i="6"/>
  <c r="X131" i="6"/>
  <c r="Y131" i="6" s="1"/>
  <c r="W131" i="6"/>
  <c r="V131" i="6"/>
  <c r="Y130" i="6"/>
  <c r="X130" i="6"/>
  <c r="W130" i="6"/>
  <c r="V130" i="6"/>
  <c r="X129" i="6"/>
  <c r="Y129" i="6" s="1"/>
  <c r="W129" i="6"/>
  <c r="V129" i="6"/>
  <c r="Y128" i="6"/>
  <c r="X128" i="6"/>
  <c r="W128" i="6"/>
  <c r="V128" i="6"/>
  <c r="X127" i="6"/>
  <c r="Y127" i="6" s="1"/>
  <c r="W127" i="6"/>
  <c r="V127" i="6"/>
  <c r="Y126" i="6"/>
  <c r="X126" i="6"/>
  <c r="W126" i="6"/>
  <c r="V126" i="6"/>
  <c r="X125" i="6"/>
  <c r="Y125" i="6" s="1"/>
  <c r="W125" i="6"/>
  <c r="V125" i="6"/>
  <c r="X124" i="6"/>
  <c r="Y124" i="6" s="1"/>
  <c r="W124" i="6"/>
  <c r="V124" i="6"/>
  <c r="X123" i="6"/>
  <c r="Y123" i="6" s="1"/>
  <c r="W123" i="6"/>
  <c r="V123" i="6"/>
  <c r="X122" i="6"/>
  <c r="Y122" i="6" s="1"/>
  <c r="W122" i="6"/>
  <c r="V122" i="6"/>
  <c r="X121" i="6"/>
  <c r="Y121" i="6" s="1"/>
  <c r="W121" i="6"/>
  <c r="V121" i="6"/>
  <c r="X120" i="6"/>
  <c r="Y120" i="6" s="1"/>
  <c r="W120" i="6"/>
  <c r="V120" i="6"/>
  <c r="X119" i="6"/>
  <c r="Y119" i="6" s="1"/>
  <c r="W119" i="6"/>
  <c r="V119" i="6"/>
  <c r="X118" i="6"/>
  <c r="Y118" i="6" s="1"/>
  <c r="W118" i="6"/>
  <c r="V118" i="6"/>
  <c r="X117" i="6"/>
  <c r="Y117" i="6" s="1"/>
  <c r="W117" i="6"/>
  <c r="V117" i="6"/>
  <c r="X116" i="6"/>
  <c r="Y116" i="6" s="1"/>
  <c r="W116" i="6"/>
  <c r="V116" i="6"/>
  <c r="X115" i="6"/>
  <c r="Y115" i="6" s="1"/>
  <c r="W115" i="6"/>
  <c r="V115" i="6"/>
  <c r="Y114" i="6"/>
  <c r="X114" i="6"/>
  <c r="W114" i="6"/>
  <c r="V114" i="6"/>
  <c r="X113" i="6"/>
  <c r="Y113" i="6" s="1"/>
  <c r="W113" i="6"/>
  <c r="V113" i="6"/>
  <c r="Y112" i="6"/>
  <c r="X112" i="6"/>
  <c r="W112" i="6"/>
  <c r="V112" i="6"/>
  <c r="X111" i="6"/>
  <c r="Y111" i="6" s="1"/>
  <c r="W111" i="6"/>
  <c r="V111" i="6"/>
  <c r="Y110" i="6"/>
  <c r="X110" i="6"/>
  <c r="W110" i="6"/>
  <c r="V110" i="6"/>
  <c r="X109" i="6"/>
  <c r="Y109" i="6" s="1"/>
  <c r="W109" i="6"/>
  <c r="V109" i="6"/>
  <c r="X108" i="6"/>
  <c r="Y108" i="6" s="1"/>
  <c r="W108" i="6"/>
  <c r="V108" i="6"/>
  <c r="X107" i="6"/>
  <c r="Y107" i="6" s="1"/>
  <c r="W107" i="6"/>
  <c r="V107" i="6"/>
  <c r="X106" i="6"/>
  <c r="Y106" i="6" s="1"/>
  <c r="W106" i="6"/>
  <c r="V106" i="6"/>
  <c r="X105" i="6"/>
  <c r="Y105" i="6" s="1"/>
  <c r="W105" i="6"/>
  <c r="V105" i="6"/>
  <c r="X104" i="6"/>
  <c r="Y104" i="6" s="1"/>
  <c r="W104" i="6"/>
  <c r="V104" i="6"/>
  <c r="X103" i="6"/>
  <c r="Y103" i="6" s="1"/>
  <c r="W103" i="6"/>
  <c r="V103" i="6"/>
  <c r="X102" i="6"/>
  <c r="Y102" i="6" s="1"/>
  <c r="W102" i="6"/>
  <c r="V102" i="6"/>
  <c r="L102" i="6"/>
  <c r="W101" i="6"/>
  <c r="V101" i="6"/>
  <c r="X101" i="6" s="1"/>
  <c r="Y101" i="6" s="1"/>
  <c r="L101" i="6"/>
  <c r="W100" i="6"/>
  <c r="X100" i="6" s="1"/>
  <c r="Y100" i="6" s="1"/>
  <c r="V100" i="6"/>
  <c r="L100" i="6"/>
  <c r="W99" i="6"/>
  <c r="X99" i="6" s="1"/>
  <c r="Y99" i="6" s="1"/>
  <c r="V99" i="6"/>
  <c r="L99" i="6"/>
  <c r="X98" i="6"/>
  <c r="Y98" i="6" s="1"/>
  <c r="W98" i="6"/>
  <c r="V98" i="6"/>
  <c r="X97" i="6"/>
  <c r="Y97" i="6" s="1"/>
  <c r="W97" i="6"/>
  <c r="V97" i="6"/>
  <c r="X96" i="6"/>
  <c r="Y96" i="6" s="1"/>
  <c r="W96" i="6"/>
  <c r="V96" i="6"/>
  <c r="X95" i="6"/>
  <c r="Y95" i="6" s="1"/>
  <c r="W95" i="6"/>
  <c r="V95" i="6"/>
  <c r="X94" i="6"/>
  <c r="Y94" i="6" s="1"/>
  <c r="W94" i="6"/>
  <c r="V94" i="6"/>
  <c r="X93" i="6"/>
  <c r="Y93" i="6" s="1"/>
  <c r="W93" i="6"/>
  <c r="V93" i="6"/>
  <c r="X92" i="6"/>
  <c r="Y92" i="6" s="1"/>
  <c r="W92" i="6"/>
  <c r="V92" i="6"/>
  <c r="X91" i="6"/>
  <c r="Y91" i="6" s="1"/>
  <c r="W91" i="6"/>
  <c r="V91" i="6"/>
  <c r="X90" i="6"/>
  <c r="Y90" i="6" s="1"/>
  <c r="W90" i="6"/>
  <c r="V90" i="6"/>
  <c r="Y89" i="6"/>
  <c r="X89" i="6"/>
  <c r="W89" i="6"/>
  <c r="V89" i="6"/>
  <c r="X88" i="6"/>
  <c r="Y88" i="6" s="1"/>
  <c r="W88" i="6"/>
  <c r="V88" i="6"/>
  <c r="Y87" i="6"/>
  <c r="X87" i="6"/>
  <c r="W87" i="6"/>
  <c r="V87" i="6"/>
  <c r="X86" i="6"/>
  <c r="Y86" i="6" s="1"/>
  <c r="W86" i="6"/>
  <c r="V86" i="6"/>
  <c r="X85" i="6"/>
  <c r="Y85" i="6" s="1"/>
  <c r="W85" i="6"/>
  <c r="V85" i="6"/>
  <c r="X84" i="6"/>
  <c r="Y84" i="6" s="1"/>
  <c r="W84" i="6"/>
  <c r="V84" i="6"/>
  <c r="X83" i="6"/>
  <c r="Y83" i="6" s="1"/>
  <c r="W83" i="6"/>
  <c r="V83" i="6"/>
  <c r="X82" i="6"/>
  <c r="Y82" i="6" s="1"/>
  <c r="W82" i="6"/>
  <c r="V82" i="6"/>
  <c r="X81" i="6"/>
  <c r="Y81" i="6" s="1"/>
  <c r="W81" i="6"/>
  <c r="V81" i="6"/>
  <c r="X80" i="6"/>
  <c r="Y80" i="6" s="1"/>
  <c r="W80" i="6"/>
  <c r="V80" i="6"/>
  <c r="X79" i="6"/>
  <c r="Y79" i="6" s="1"/>
  <c r="W79" i="6"/>
  <c r="V79" i="6"/>
  <c r="X78" i="6"/>
  <c r="Y78" i="6" s="1"/>
  <c r="W78" i="6"/>
  <c r="V78" i="6"/>
  <c r="Y77" i="6"/>
  <c r="X77" i="6"/>
  <c r="W77" i="6"/>
  <c r="V77" i="6"/>
  <c r="X76" i="6"/>
  <c r="Y76" i="6" s="1"/>
  <c r="W76" i="6"/>
  <c r="V76" i="6"/>
  <c r="X75" i="6"/>
  <c r="Y75" i="6" s="1"/>
  <c r="W75" i="6"/>
  <c r="V75" i="6"/>
  <c r="X74" i="6"/>
  <c r="Y74" i="6" s="1"/>
  <c r="W74" i="6"/>
  <c r="V74" i="6"/>
  <c r="Y73" i="6"/>
  <c r="X73" i="6"/>
  <c r="W73" i="6"/>
  <c r="V73" i="6"/>
  <c r="X72" i="6"/>
  <c r="Y72" i="6" s="1"/>
  <c r="W72" i="6"/>
  <c r="V72" i="6"/>
  <c r="Y71" i="6"/>
  <c r="X71" i="6"/>
  <c r="W71" i="6"/>
  <c r="V71" i="6"/>
  <c r="X70" i="6"/>
  <c r="Y70" i="6" s="1"/>
  <c r="W70" i="6"/>
  <c r="V70" i="6"/>
  <c r="Y69" i="6"/>
  <c r="X69" i="6"/>
  <c r="W69" i="6"/>
  <c r="V69" i="6"/>
  <c r="X68" i="6"/>
  <c r="Y68" i="6" s="1"/>
  <c r="W68" i="6"/>
  <c r="V68" i="6"/>
  <c r="X67" i="6"/>
  <c r="Y67" i="6" s="1"/>
  <c r="W67" i="6"/>
  <c r="V67" i="6"/>
  <c r="X66" i="6"/>
  <c r="Y66" i="6" s="1"/>
  <c r="W66" i="6"/>
  <c r="V66" i="6"/>
  <c r="X65" i="6"/>
  <c r="Y65" i="6" s="1"/>
  <c r="W65" i="6"/>
  <c r="V65" i="6"/>
  <c r="X64" i="6"/>
  <c r="Y64" i="6" s="1"/>
  <c r="W64" i="6"/>
  <c r="V64" i="6"/>
  <c r="X63" i="6"/>
  <c r="Y63" i="6" s="1"/>
  <c r="W63" i="6"/>
  <c r="V63" i="6"/>
  <c r="X62" i="6"/>
  <c r="Y62" i="6" s="1"/>
  <c r="W62" i="6"/>
  <c r="V62" i="6"/>
  <c r="Y61" i="6"/>
  <c r="X61" i="6"/>
  <c r="W61" i="6"/>
  <c r="V61" i="6"/>
  <c r="X60" i="6"/>
  <c r="Y60" i="6" s="1"/>
  <c r="W60" i="6"/>
  <c r="V60" i="6"/>
  <c r="X59" i="6"/>
  <c r="Y59" i="6" s="1"/>
  <c r="W59" i="6"/>
  <c r="V59" i="6"/>
  <c r="X51" i="6"/>
  <c r="Y51" i="6" s="1"/>
  <c r="W51" i="6"/>
  <c r="V51" i="6"/>
  <c r="Y50" i="6"/>
  <c r="X50" i="6"/>
  <c r="W50" i="6"/>
  <c r="V50" i="6"/>
  <c r="X48" i="6"/>
  <c r="Y48" i="6" s="1"/>
  <c r="Y47" i="6"/>
  <c r="X47" i="6"/>
  <c r="X46" i="6"/>
  <c r="Y46" i="6" s="1"/>
  <c r="Y45" i="6"/>
  <c r="X45" i="6"/>
  <c r="X44" i="6"/>
  <c r="Y44" i="6" s="1"/>
  <c r="W43" i="6"/>
  <c r="V43" i="6"/>
  <c r="V49" i="6" s="1"/>
  <c r="W32" i="6"/>
  <c r="X32" i="6" s="1"/>
  <c r="Y32" i="6" s="1"/>
  <c r="V32" i="6"/>
  <c r="U32" i="6"/>
  <c r="W25" i="6"/>
  <c r="X25" i="6" s="1"/>
  <c r="Y25" i="6" s="1"/>
  <c r="V25" i="6"/>
  <c r="W24" i="6"/>
  <c r="X24" i="6" s="1"/>
  <c r="Y24" i="6" s="1"/>
  <c r="V24" i="6"/>
  <c r="W23" i="6"/>
  <c r="X23" i="6" s="1"/>
  <c r="Y23" i="6" s="1"/>
  <c r="V23" i="6"/>
  <c r="X22" i="6"/>
  <c r="Y22" i="6" s="1"/>
  <c r="W22" i="6"/>
  <c r="V22" i="6"/>
  <c r="W21" i="6"/>
  <c r="X21" i="6" s="1"/>
  <c r="Y21" i="6" s="1"/>
  <c r="V21" i="6"/>
  <c r="X20" i="6"/>
  <c r="Y20" i="6" s="1"/>
  <c r="G195" i="5"/>
  <c r="E195" i="5"/>
  <c r="T194" i="5"/>
  <c r="S194" i="5"/>
  <c r="I194" i="5"/>
  <c r="J194" i="5" s="1"/>
  <c r="S193" i="5"/>
  <c r="T193" i="5" s="1"/>
  <c r="J193" i="5"/>
  <c r="I193" i="5"/>
  <c r="T192" i="5"/>
  <c r="S192" i="5"/>
  <c r="J192" i="5"/>
  <c r="I192" i="5"/>
  <c r="G188" i="5"/>
  <c r="Y181" i="5"/>
  <c r="X181" i="5"/>
  <c r="X180" i="5"/>
  <c r="Y180" i="5" s="1"/>
  <c r="X179" i="5"/>
  <c r="Y179" i="5" s="1"/>
  <c r="X178" i="5"/>
  <c r="Y178" i="5" s="1"/>
  <c r="X177" i="5"/>
  <c r="Y177" i="5" s="1"/>
  <c r="X176" i="5"/>
  <c r="Y176" i="5" s="1"/>
  <c r="X175" i="5"/>
  <c r="Y175" i="5" s="1"/>
  <c r="X174" i="5"/>
  <c r="Y174" i="5" s="1"/>
  <c r="X173" i="5"/>
  <c r="Y173" i="5" s="1"/>
  <c r="X172" i="5"/>
  <c r="Y172" i="5" s="1"/>
  <c r="X171" i="5"/>
  <c r="Y171" i="5" s="1"/>
  <c r="X170" i="5"/>
  <c r="Y170" i="5" s="1"/>
  <c r="X169" i="5"/>
  <c r="Y169" i="5" s="1"/>
  <c r="X168" i="5"/>
  <c r="Y168" i="5" s="1"/>
  <c r="Y167" i="5"/>
  <c r="X167" i="5"/>
  <c r="X166" i="5"/>
  <c r="Y166" i="5" s="1"/>
  <c r="X165" i="5"/>
  <c r="Y165" i="5" s="1"/>
  <c r="X164" i="5"/>
  <c r="Y164" i="5" s="1"/>
  <c r="X163" i="5"/>
  <c r="Y163" i="5" s="1"/>
  <c r="X162" i="5"/>
  <c r="Y162" i="5" s="1"/>
  <c r="X161" i="5"/>
  <c r="Y161" i="5" s="1"/>
  <c r="X160" i="5"/>
  <c r="Y160" i="5" s="1"/>
  <c r="X159" i="5"/>
  <c r="Y159" i="5" s="1"/>
  <c r="X158" i="5"/>
  <c r="Y158" i="5" s="1"/>
  <c r="Y157" i="5"/>
  <c r="X157" i="5"/>
  <c r="X156" i="5"/>
  <c r="Y156" i="5" s="1"/>
  <c r="X155" i="5"/>
  <c r="Y155" i="5" s="1"/>
  <c r="X154" i="5"/>
  <c r="Y154" i="5" s="1"/>
  <c r="X153" i="5"/>
  <c r="Y153" i="5" s="1"/>
  <c r="X152" i="5"/>
  <c r="Y152" i="5" s="1"/>
  <c r="X151" i="5"/>
  <c r="Y151" i="5" s="1"/>
  <c r="X150" i="5"/>
  <c r="Y150" i="5" s="1"/>
  <c r="X149" i="5"/>
  <c r="Y149" i="5" s="1"/>
  <c r="X148" i="5"/>
  <c r="Y148" i="5" s="1"/>
  <c r="X147" i="5"/>
  <c r="Y147" i="5" s="1"/>
  <c r="X146" i="5"/>
  <c r="Y146" i="5" s="1"/>
  <c r="X145" i="5"/>
  <c r="Y145" i="5" s="1"/>
  <c r="X144" i="5"/>
  <c r="Y144" i="5" s="1"/>
  <c r="X143" i="5"/>
  <c r="Y143" i="5" s="1"/>
  <c r="X142" i="5"/>
  <c r="Y142" i="5" s="1"/>
  <c r="X141" i="5"/>
  <c r="Y141" i="5" s="1"/>
  <c r="X140" i="5"/>
  <c r="Y140" i="5" s="1"/>
  <c r="X139" i="5"/>
  <c r="Y139" i="5" s="1"/>
  <c r="X138" i="5"/>
  <c r="Y138" i="5" s="1"/>
  <c r="X137" i="5"/>
  <c r="Y137" i="5" s="1"/>
  <c r="X136" i="5"/>
  <c r="Y136" i="5" s="1"/>
  <c r="X135" i="5"/>
  <c r="Y135" i="5" s="1"/>
  <c r="X134" i="5"/>
  <c r="Y134" i="5" s="1"/>
  <c r="X133" i="5"/>
  <c r="Y133" i="5" s="1"/>
  <c r="X132" i="5"/>
  <c r="Y132" i="5" s="1"/>
  <c r="X131" i="5"/>
  <c r="Y131" i="5" s="1"/>
  <c r="X130" i="5"/>
  <c r="Y130" i="5" s="1"/>
  <c r="X129" i="5"/>
  <c r="Y129" i="5" s="1"/>
  <c r="X128" i="5"/>
  <c r="Y128" i="5" s="1"/>
  <c r="Y127" i="5"/>
  <c r="X127" i="5"/>
  <c r="X126" i="5"/>
  <c r="Y126" i="5" s="1"/>
  <c r="X125" i="5"/>
  <c r="Y125" i="5" s="1"/>
  <c r="X124" i="5"/>
  <c r="Y124" i="5" s="1"/>
  <c r="X123" i="5"/>
  <c r="Y123" i="5" s="1"/>
  <c r="X122" i="5"/>
  <c r="Y122" i="5" s="1"/>
  <c r="X121" i="5"/>
  <c r="Y121" i="5" s="1"/>
  <c r="X120" i="5"/>
  <c r="Y120" i="5" s="1"/>
  <c r="Y119" i="5"/>
  <c r="X119" i="5"/>
  <c r="X118" i="5"/>
  <c r="Y118" i="5" s="1"/>
  <c r="X117" i="5"/>
  <c r="Y117" i="5" s="1"/>
  <c r="X116" i="5"/>
  <c r="Y116" i="5" s="1"/>
  <c r="X115" i="5"/>
  <c r="Y115" i="5" s="1"/>
  <c r="X114" i="5"/>
  <c r="Y114" i="5" s="1"/>
  <c r="Y113" i="5"/>
  <c r="X113" i="5"/>
  <c r="X112" i="5"/>
  <c r="Y112" i="5" s="1"/>
  <c r="Y111" i="5"/>
  <c r="X111" i="5"/>
  <c r="X110" i="5"/>
  <c r="Y110" i="5" s="1"/>
  <c r="X109" i="5"/>
  <c r="Y109" i="5" s="1"/>
  <c r="X108" i="5"/>
  <c r="Y108" i="5" s="1"/>
  <c r="X107" i="5"/>
  <c r="Y107" i="5" s="1"/>
  <c r="X106" i="5"/>
  <c r="Y106" i="5" s="1"/>
  <c r="X105" i="5"/>
  <c r="Y105" i="5" s="1"/>
  <c r="X104" i="5"/>
  <c r="Y104" i="5" s="1"/>
  <c r="X103" i="5"/>
  <c r="Y103" i="5" s="1"/>
  <c r="X102" i="5"/>
  <c r="Y102" i="5" s="1"/>
  <c r="X101" i="5"/>
  <c r="Y101" i="5" s="1"/>
  <c r="X100" i="5"/>
  <c r="Y100" i="5" s="1"/>
  <c r="Y99" i="5"/>
  <c r="X99" i="5"/>
  <c r="X98" i="5"/>
  <c r="Y98" i="5" s="1"/>
  <c r="X97" i="5"/>
  <c r="Y97" i="5" s="1"/>
  <c r="X96" i="5"/>
  <c r="Y96" i="5" s="1"/>
  <c r="X95" i="5"/>
  <c r="Y95" i="5" s="1"/>
  <c r="X94" i="5"/>
  <c r="Y94" i="5" s="1"/>
  <c r="X93" i="5"/>
  <c r="Y93" i="5" s="1"/>
  <c r="X92" i="5"/>
  <c r="Y92" i="5" s="1"/>
  <c r="X91" i="5"/>
  <c r="Y91" i="5" s="1"/>
  <c r="X90" i="5"/>
  <c r="Y90" i="5" s="1"/>
  <c r="X89" i="5"/>
  <c r="Y89" i="5" s="1"/>
  <c r="X88" i="5"/>
  <c r="Y88" i="5" s="1"/>
  <c r="X87" i="5"/>
  <c r="Y87" i="5" s="1"/>
  <c r="X86" i="5"/>
  <c r="Y86" i="5" s="1"/>
  <c r="X85" i="5"/>
  <c r="Y85" i="5" s="1"/>
  <c r="X84" i="5"/>
  <c r="Y84" i="5" s="1"/>
  <c r="X83" i="5"/>
  <c r="Y83" i="5" s="1"/>
  <c r="X82" i="5"/>
  <c r="Y82" i="5" s="1"/>
  <c r="X81" i="5"/>
  <c r="Y81" i="5" s="1"/>
  <c r="X80" i="5"/>
  <c r="Y80" i="5" s="1"/>
  <c r="Y79" i="5"/>
  <c r="X79" i="5"/>
  <c r="X78" i="5"/>
  <c r="Y78" i="5" s="1"/>
  <c r="X77" i="5"/>
  <c r="Y77" i="5" s="1"/>
  <c r="X76" i="5"/>
  <c r="Y76" i="5" s="1"/>
  <c r="X75" i="5"/>
  <c r="Y75" i="5" s="1"/>
  <c r="X74" i="5"/>
  <c r="Y74" i="5" s="1"/>
  <c r="X73" i="5"/>
  <c r="Y73" i="5" s="1"/>
  <c r="X72" i="5"/>
  <c r="Y72" i="5" s="1"/>
  <c r="X71" i="5"/>
  <c r="Y71" i="5" s="1"/>
  <c r="X70" i="5"/>
  <c r="Y70" i="5" s="1"/>
  <c r="X69" i="5"/>
  <c r="Y69" i="5" s="1"/>
  <c r="X68" i="5"/>
  <c r="Y68" i="5" s="1"/>
  <c r="X67" i="5"/>
  <c r="Y67" i="5" s="1"/>
  <c r="X66" i="5"/>
  <c r="Y66" i="5" s="1"/>
  <c r="Y65" i="5"/>
  <c r="X65" i="5"/>
  <c r="X64" i="5"/>
  <c r="Y64" i="5" s="1"/>
  <c r="X63" i="5"/>
  <c r="Y63" i="5" s="1"/>
  <c r="V63" i="5"/>
  <c r="O63" i="5"/>
  <c r="W63" i="5" s="1"/>
  <c r="V62" i="5"/>
  <c r="O62" i="5"/>
  <c r="W62" i="5" s="1"/>
  <c r="X62" i="5" s="1"/>
  <c r="Y62" i="5" s="1"/>
  <c r="W61" i="5"/>
  <c r="X61" i="5" s="1"/>
  <c r="Y61" i="5" s="1"/>
  <c r="V61" i="5"/>
  <c r="O61" i="5"/>
  <c r="W60" i="5"/>
  <c r="X60" i="5" s="1"/>
  <c r="Y60" i="5" s="1"/>
  <c r="V60" i="5"/>
  <c r="L60" i="5"/>
  <c r="Y59" i="5"/>
  <c r="X59" i="5"/>
  <c r="W59" i="5"/>
  <c r="V59" i="5"/>
  <c r="X58" i="5"/>
  <c r="Y58" i="5" s="1"/>
  <c r="W58" i="5"/>
  <c r="V58" i="5"/>
  <c r="Y57" i="5"/>
  <c r="X57" i="5"/>
  <c r="W57" i="5"/>
  <c r="V57" i="5"/>
  <c r="X56" i="5"/>
  <c r="Y56" i="5" s="1"/>
  <c r="W56" i="5"/>
  <c r="V56" i="5"/>
  <c r="Y55" i="5"/>
  <c r="X55" i="5"/>
  <c r="W55" i="5"/>
  <c r="V55" i="5"/>
  <c r="X54" i="5"/>
  <c r="Y54" i="5" s="1"/>
  <c r="W54" i="5"/>
  <c r="V54" i="5"/>
  <c r="Y53" i="5"/>
  <c r="X53" i="5"/>
  <c r="W53" i="5"/>
  <c r="V53" i="5"/>
  <c r="X52" i="5"/>
  <c r="Y52" i="5" s="1"/>
  <c r="W52" i="5"/>
  <c r="V52" i="5"/>
  <c r="Y51" i="5"/>
  <c r="X51" i="5"/>
  <c r="W51" i="5"/>
  <c r="V51" i="5"/>
  <c r="X42" i="5"/>
  <c r="Y42" i="5" s="1"/>
  <c r="Y41" i="5"/>
  <c r="X41" i="5"/>
  <c r="Y40" i="5"/>
  <c r="X40" i="5"/>
  <c r="Y39" i="5"/>
  <c r="X39" i="5"/>
  <c r="X28" i="5"/>
  <c r="Y28" i="5" s="1"/>
  <c r="W21" i="5"/>
  <c r="V21" i="5"/>
  <c r="X20" i="5"/>
  <c r="Y20" i="5" s="1"/>
  <c r="I184" i="4"/>
  <c r="J184" i="4" s="1"/>
  <c r="G184" i="4"/>
  <c r="I183" i="4" s="1"/>
  <c r="E184" i="4"/>
  <c r="J183" i="4"/>
  <c r="S182" i="4"/>
  <c r="T182" i="4" s="1"/>
  <c r="J182" i="4"/>
  <c r="I182" i="4"/>
  <c r="F182" i="4"/>
  <c r="T181" i="4"/>
  <c r="S181" i="4"/>
  <c r="I181" i="4"/>
  <c r="J181" i="4" s="1"/>
  <c r="F181" i="4"/>
  <c r="T180" i="4"/>
  <c r="S180" i="4"/>
  <c r="I180" i="4"/>
  <c r="J180" i="4" s="1"/>
  <c r="G176" i="4"/>
  <c r="P167" i="4"/>
  <c r="Y109" i="4"/>
  <c r="X109" i="4"/>
  <c r="X108" i="4"/>
  <c r="Y108" i="4" s="1"/>
  <c r="W107" i="4"/>
  <c r="X107" i="4" s="1"/>
  <c r="Y107" i="4" s="1"/>
  <c r="W106" i="4"/>
  <c r="X106" i="4" s="1"/>
  <c r="Y106" i="4" s="1"/>
  <c r="Y105" i="4"/>
  <c r="X105" i="4"/>
  <c r="W105" i="4"/>
  <c r="Y104" i="4"/>
  <c r="X104" i="4"/>
  <c r="W104" i="4"/>
  <c r="X103" i="4"/>
  <c r="Y103" i="4" s="1"/>
  <c r="W103" i="4"/>
  <c r="W102" i="4"/>
  <c r="X102" i="4" s="1"/>
  <c r="Y102" i="4" s="1"/>
  <c r="Y101" i="4"/>
  <c r="X101" i="4"/>
  <c r="W101" i="4"/>
  <c r="Y100" i="4"/>
  <c r="X100" i="4"/>
  <c r="W100" i="4"/>
  <c r="W99" i="4"/>
  <c r="X99" i="4" s="1"/>
  <c r="Y99" i="4" s="1"/>
  <c r="W98" i="4"/>
  <c r="X98" i="4" s="1"/>
  <c r="Y98" i="4" s="1"/>
  <c r="Y97" i="4"/>
  <c r="X97" i="4"/>
  <c r="W97" i="4"/>
  <c r="X96" i="4"/>
  <c r="Y96" i="4" s="1"/>
  <c r="W96" i="4"/>
  <c r="W95" i="4"/>
  <c r="X95" i="4" s="1"/>
  <c r="Y95" i="4" s="1"/>
  <c r="W94" i="4"/>
  <c r="X94" i="4" s="1"/>
  <c r="Y94" i="4" s="1"/>
  <c r="Y93" i="4"/>
  <c r="X93" i="4"/>
  <c r="W93" i="4"/>
  <c r="Y92" i="4"/>
  <c r="X92" i="4"/>
  <c r="W92" i="4"/>
  <c r="W91" i="4"/>
  <c r="X91" i="4" s="1"/>
  <c r="Y91" i="4" s="1"/>
  <c r="W90" i="4"/>
  <c r="X90" i="4" s="1"/>
  <c r="Y90" i="4" s="1"/>
  <c r="Y89" i="4"/>
  <c r="X89" i="4"/>
  <c r="W89" i="4"/>
  <c r="X88" i="4"/>
  <c r="Y88" i="4" s="1"/>
  <c r="W88" i="4"/>
  <c r="W87" i="4"/>
  <c r="X87" i="4" s="1"/>
  <c r="Y87" i="4" s="1"/>
  <c r="W86" i="4"/>
  <c r="X86" i="4" s="1"/>
  <c r="Y86" i="4" s="1"/>
  <c r="Y85" i="4"/>
  <c r="X85" i="4"/>
  <c r="W85" i="4"/>
  <c r="X84" i="4"/>
  <c r="Y84" i="4" s="1"/>
  <c r="W84" i="4"/>
  <c r="X83" i="4"/>
  <c r="Y83" i="4" s="1"/>
  <c r="W83" i="4"/>
  <c r="W82" i="4"/>
  <c r="X82" i="4" s="1"/>
  <c r="Y82" i="4" s="1"/>
  <c r="Y81" i="4"/>
  <c r="X81" i="4"/>
  <c r="W81" i="4"/>
  <c r="X80" i="4"/>
  <c r="Y80" i="4" s="1"/>
  <c r="W80" i="4"/>
  <c r="X79" i="4"/>
  <c r="Y79" i="4" s="1"/>
  <c r="W79" i="4"/>
  <c r="W78" i="4"/>
  <c r="X78" i="4" s="1"/>
  <c r="Y78" i="4" s="1"/>
  <c r="Y77" i="4"/>
  <c r="X77" i="4"/>
  <c r="W77" i="4"/>
  <c r="Y76" i="4"/>
  <c r="X76" i="4"/>
  <c r="W76" i="4"/>
  <c r="W75" i="4"/>
  <c r="X75" i="4" s="1"/>
  <c r="Y75" i="4" s="1"/>
  <c r="W74" i="4"/>
  <c r="X74" i="4" s="1"/>
  <c r="Y74" i="4" s="1"/>
  <c r="Y73" i="4"/>
  <c r="X73" i="4"/>
  <c r="W73" i="4"/>
  <c r="Y72" i="4"/>
  <c r="X72" i="4"/>
  <c r="W72" i="4"/>
  <c r="X71" i="4"/>
  <c r="Y71" i="4" s="1"/>
  <c r="W71" i="4"/>
  <c r="X43" i="4"/>
  <c r="Y43" i="4" s="1"/>
  <c r="X42" i="4"/>
  <c r="Y42" i="4" s="1"/>
  <c r="Y41" i="4"/>
  <c r="X41" i="4"/>
  <c r="X30" i="4"/>
  <c r="Y30" i="4" s="1"/>
  <c r="W23" i="4"/>
  <c r="V23" i="4"/>
  <c r="W22" i="4"/>
  <c r="V22" i="4"/>
  <c r="W21" i="4"/>
  <c r="X21" i="4" s="1"/>
  <c r="Y21" i="4" s="1"/>
  <c r="V21" i="4"/>
  <c r="Y20" i="4"/>
  <c r="X20" i="4"/>
  <c r="G179" i="3"/>
  <c r="I176" i="3" s="1"/>
  <c r="J176" i="3" s="1"/>
  <c r="E179" i="3"/>
  <c r="J178" i="3"/>
  <c r="I178" i="3"/>
  <c r="T177" i="3"/>
  <c r="S177" i="3"/>
  <c r="J177" i="3"/>
  <c r="I177" i="3"/>
  <c r="T176" i="3"/>
  <c r="T175" i="3"/>
  <c r="S175" i="3"/>
  <c r="I175" i="3"/>
  <c r="J175" i="3" s="1"/>
  <c r="F175" i="3"/>
  <c r="G171" i="3"/>
  <c r="Y162" i="3"/>
  <c r="P162" i="3"/>
  <c r="Y161" i="3"/>
  <c r="Y159" i="3"/>
  <c r="Y158" i="3"/>
  <c r="Y157" i="3"/>
  <c r="Y156" i="3"/>
  <c r="Y155" i="3"/>
  <c r="Y154" i="3"/>
  <c r="Y153" i="3"/>
  <c r="Y152" i="3"/>
  <c r="Y151" i="3"/>
  <c r="Y149" i="3"/>
  <c r="Y148" i="3"/>
  <c r="Y147" i="3"/>
  <c r="Y146" i="3"/>
  <c r="Y145" i="3"/>
  <c r="Y142" i="3"/>
  <c r="Y141" i="3"/>
  <c r="Y140" i="3"/>
  <c r="Y139" i="3"/>
  <c r="Y138" i="3"/>
  <c r="Y137" i="3"/>
  <c r="Y136" i="3"/>
  <c r="Y135" i="3"/>
  <c r="Y134" i="3"/>
  <c r="Y133" i="3"/>
  <c r="Y132" i="3"/>
  <c r="Y131" i="3"/>
  <c r="Y130" i="3"/>
  <c r="Y129" i="3"/>
  <c r="Y128" i="3"/>
  <c r="Y127" i="3"/>
  <c r="Y126" i="3"/>
  <c r="Y125" i="3"/>
  <c r="Y124" i="3"/>
  <c r="X118" i="3"/>
  <c r="Y118" i="3" s="1"/>
  <c r="X117" i="3"/>
  <c r="Y117" i="3" s="1"/>
  <c r="X116" i="3"/>
  <c r="Y116" i="3" s="1"/>
  <c r="W116" i="3"/>
  <c r="W115" i="3"/>
  <c r="X115" i="3" s="1"/>
  <c r="Y115" i="3" s="1"/>
  <c r="Y114" i="3"/>
  <c r="X114" i="3"/>
  <c r="W114" i="3"/>
  <c r="W113" i="3"/>
  <c r="X113" i="3" s="1"/>
  <c r="Y113" i="3" s="1"/>
  <c r="W112" i="3"/>
  <c r="X112" i="3" s="1"/>
  <c r="Y112" i="3" s="1"/>
  <c r="W111" i="3"/>
  <c r="X111" i="3" s="1"/>
  <c r="Y111" i="3" s="1"/>
  <c r="W110" i="3"/>
  <c r="X110" i="3" s="1"/>
  <c r="Y110" i="3" s="1"/>
  <c r="Y109" i="3"/>
  <c r="X109" i="3"/>
  <c r="W109" i="3"/>
  <c r="X108" i="3"/>
  <c r="Y108" i="3" s="1"/>
  <c r="W108" i="3"/>
  <c r="W107" i="3"/>
  <c r="X107" i="3" s="1"/>
  <c r="Y107" i="3" s="1"/>
  <c r="Y106" i="3"/>
  <c r="X106" i="3"/>
  <c r="W106" i="3"/>
  <c r="W105" i="3"/>
  <c r="X105" i="3" s="1"/>
  <c r="Y105" i="3" s="1"/>
  <c r="W104" i="3"/>
  <c r="X104" i="3" s="1"/>
  <c r="Y104" i="3" s="1"/>
  <c r="W103" i="3"/>
  <c r="X103" i="3" s="1"/>
  <c r="Y103" i="3" s="1"/>
  <c r="W102" i="3"/>
  <c r="X102" i="3" s="1"/>
  <c r="Y102" i="3" s="1"/>
  <c r="X101" i="3"/>
  <c r="Y101" i="3" s="1"/>
  <c r="W101" i="3"/>
  <c r="X100" i="3"/>
  <c r="Y100" i="3" s="1"/>
  <c r="W100" i="3"/>
  <c r="W99" i="3"/>
  <c r="X99" i="3" s="1"/>
  <c r="Y99" i="3" s="1"/>
  <c r="Y98" i="3"/>
  <c r="X98" i="3"/>
  <c r="W98" i="3"/>
  <c r="W97" i="3"/>
  <c r="X97" i="3" s="1"/>
  <c r="Y97" i="3" s="1"/>
  <c r="X96" i="3"/>
  <c r="Y96" i="3" s="1"/>
  <c r="W96" i="3"/>
  <c r="W95" i="3"/>
  <c r="X95" i="3" s="1"/>
  <c r="Y95" i="3" s="1"/>
  <c r="W94" i="3"/>
  <c r="X94" i="3" s="1"/>
  <c r="Y94" i="3" s="1"/>
  <c r="X93" i="3"/>
  <c r="Y93" i="3" s="1"/>
  <c r="W93" i="3"/>
  <c r="X92" i="3"/>
  <c r="Y92" i="3" s="1"/>
  <c r="W92" i="3"/>
  <c r="W91" i="3"/>
  <c r="X91" i="3" s="1"/>
  <c r="Y91" i="3" s="1"/>
  <c r="Y90" i="3"/>
  <c r="X90" i="3"/>
  <c r="W90" i="3"/>
  <c r="W89" i="3"/>
  <c r="X89" i="3" s="1"/>
  <c r="Y89" i="3" s="1"/>
  <c r="W88" i="3"/>
  <c r="X88" i="3" s="1"/>
  <c r="Y88" i="3" s="1"/>
  <c r="W87" i="3"/>
  <c r="X87" i="3" s="1"/>
  <c r="Y87" i="3" s="1"/>
  <c r="W86" i="3"/>
  <c r="X86" i="3" s="1"/>
  <c r="Y86" i="3" s="1"/>
  <c r="X85" i="3"/>
  <c r="Y85" i="3" s="1"/>
  <c r="W85" i="3"/>
  <c r="X84" i="3"/>
  <c r="Y84" i="3" s="1"/>
  <c r="W84" i="3"/>
  <c r="W83" i="3"/>
  <c r="X83" i="3" s="1"/>
  <c r="Y83" i="3" s="1"/>
  <c r="Y82" i="3"/>
  <c r="X82" i="3"/>
  <c r="W82" i="3"/>
  <c r="Y81" i="3"/>
  <c r="W81" i="3"/>
  <c r="X81" i="3" s="1"/>
  <c r="X80" i="3"/>
  <c r="Y80" i="3" s="1"/>
  <c r="W80" i="3"/>
  <c r="W79" i="3"/>
  <c r="X79" i="3" s="1"/>
  <c r="Y79" i="3" s="1"/>
  <c r="W78" i="3"/>
  <c r="X78" i="3" s="1"/>
  <c r="Y78" i="3" s="1"/>
  <c r="X77" i="3"/>
  <c r="Y77" i="3" s="1"/>
  <c r="W77" i="3"/>
  <c r="X76" i="3"/>
  <c r="Y76" i="3" s="1"/>
  <c r="W76" i="3"/>
  <c r="W75" i="3"/>
  <c r="X75" i="3" s="1"/>
  <c r="Y75" i="3" s="1"/>
  <c r="Y74" i="3"/>
  <c r="X74" i="3"/>
  <c r="W74" i="3"/>
  <c r="W73" i="3"/>
  <c r="X73" i="3" s="1"/>
  <c r="Y73" i="3" s="1"/>
  <c r="W72" i="3"/>
  <c r="X72" i="3" s="1"/>
  <c r="Y72" i="3" s="1"/>
  <c r="W71" i="3"/>
  <c r="X71" i="3" s="1"/>
  <c r="Y71" i="3" s="1"/>
  <c r="W70" i="3"/>
  <c r="X70" i="3" s="1"/>
  <c r="Y70" i="3" s="1"/>
  <c r="Y69" i="3"/>
  <c r="X69" i="3"/>
  <c r="W69" i="3"/>
  <c r="X62" i="3"/>
  <c r="Y62" i="3" s="1"/>
  <c r="Y60" i="3"/>
  <c r="X59" i="3"/>
  <c r="Y59" i="3" s="1"/>
  <c r="Y58" i="3"/>
  <c r="Y57" i="3"/>
  <c r="Y55" i="3"/>
  <c r="Y53" i="3"/>
  <c r="Y47" i="3"/>
  <c r="Y42" i="3"/>
  <c r="X41" i="3"/>
  <c r="Y41" i="3" s="1"/>
  <c r="Y40" i="3"/>
  <c r="X40" i="3"/>
  <c r="V40" i="3"/>
  <c r="X29" i="3"/>
  <c r="Y29" i="3" s="1"/>
  <c r="X21" i="3"/>
  <c r="Y21" i="3" s="1"/>
  <c r="X20" i="3"/>
  <c r="Y20" i="3" s="1"/>
  <c r="J209" i="2"/>
  <c r="G209" i="2"/>
  <c r="F209" i="2"/>
  <c r="E209" i="2"/>
  <c r="I209" i="2" s="1"/>
  <c r="S208" i="2"/>
  <c r="T208" i="2" s="1"/>
  <c r="I208" i="2"/>
  <c r="J208" i="2" s="1"/>
  <c r="S207" i="2"/>
  <c r="T207" i="2" s="1"/>
  <c r="J207" i="2"/>
  <c r="I207" i="2"/>
  <c r="F207" i="2"/>
  <c r="S206" i="2"/>
  <c r="T206" i="2" s="1"/>
  <c r="J206" i="2"/>
  <c r="I206" i="2"/>
  <c r="F206" i="2"/>
  <c r="T205" i="2"/>
  <c r="S205" i="2"/>
  <c r="I205" i="2"/>
  <c r="J205" i="2" s="1"/>
  <c r="F205" i="2"/>
  <c r="G201" i="2"/>
  <c r="I201" i="2" s="1"/>
  <c r="J201" i="2" s="1"/>
  <c r="E201" i="2"/>
  <c r="P192" i="2"/>
  <c r="V164" i="2"/>
  <c r="X164" i="2" s="1"/>
  <c r="Y164" i="2" s="1"/>
  <c r="V163" i="2"/>
  <c r="X163" i="2" s="1"/>
  <c r="Y163" i="2" s="1"/>
  <c r="W162" i="2"/>
  <c r="X162" i="2" s="1"/>
  <c r="Y162" i="2" s="1"/>
  <c r="V162" i="2"/>
  <c r="W161" i="2"/>
  <c r="X161" i="2" s="1"/>
  <c r="Y161" i="2" s="1"/>
  <c r="V161" i="2"/>
  <c r="W160" i="2"/>
  <c r="X160" i="2" s="1"/>
  <c r="Y160" i="2" s="1"/>
  <c r="V160" i="2"/>
  <c r="W159" i="2"/>
  <c r="X159" i="2" s="1"/>
  <c r="Y159" i="2" s="1"/>
  <c r="V159" i="2"/>
  <c r="W158" i="2"/>
  <c r="V158" i="2"/>
  <c r="W157" i="2"/>
  <c r="X157" i="2" s="1"/>
  <c r="Y157" i="2" s="1"/>
  <c r="V157" i="2"/>
  <c r="W156" i="2"/>
  <c r="V156" i="2"/>
  <c r="W155" i="2"/>
  <c r="X155" i="2" s="1"/>
  <c r="Y155" i="2" s="1"/>
  <c r="V155" i="2"/>
  <c r="W154" i="2"/>
  <c r="X154" i="2" s="1"/>
  <c r="Y154" i="2" s="1"/>
  <c r="V154" i="2"/>
  <c r="W153" i="2"/>
  <c r="V153" i="2"/>
  <c r="X153" i="2" s="1"/>
  <c r="Y153" i="2" s="1"/>
  <c r="W152" i="2"/>
  <c r="X152" i="2" s="1"/>
  <c r="Y152" i="2" s="1"/>
  <c r="V152" i="2"/>
  <c r="W151" i="2"/>
  <c r="X151" i="2" s="1"/>
  <c r="Y151" i="2" s="1"/>
  <c r="V151" i="2"/>
  <c r="W150" i="2"/>
  <c r="V150" i="2"/>
  <c r="W149" i="2"/>
  <c r="X149" i="2" s="1"/>
  <c r="Y149" i="2" s="1"/>
  <c r="V149" i="2"/>
  <c r="W148" i="2"/>
  <c r="V148" i="2"/>
  <c r="W147" i="2"/>
  <c r="X147" i="2" s="1"/>
  <c r="Y147" i="2" s="1"/>
  <c r="V147" i="2"/>
  <c r="W146" i="2"/>
  <c r="X146" i="2" s="1"/>
  <c r="Y146" i="2" s="1"/>
  <c r="V146" i="2"/>
  <c r="W145" i="2"/>
  <c r="V145" i="2"/>
  <c r="X145" i="2" s="1"/>
  <c r="Y145" i="2" s="1"/>
  <c r="W144" i="2"/>
  <c r="X144" i="2" s="1"/>
  <c r="Y144" i="2" s="1"/>
  <c r="V144" i="2"/>
  <c r="W143" i="2"/>
  <c r="X143" i="2" s="1"/>
  <c r="Y143" i="2" s="1"/>
  <c r="V143" i="2"/>
  <c r="W142" i="2"/>
  <c r="V142" i="2"/>
  <c r="W141" i="2"/>
  <c r="X141" i="2" s="1"/>
  <c r="Y141" i="2" s="1"/>
  <c r="V141" i="2"/>
  <c r="W140" i="2"/>
  <c r="V140" i="2"/>
  <c r="W139" i="2"/>
  <c r="X139" i="2" s="1"/>
  <c r="Y139" i="2" s="1"/>
  <c r="V139" i="2"/>
  <c r="W138" i="2"/>
  <c r="X138" i="2" s="1"/>
  <c r="Y138" i="2" s="1"/>
  <c r="V138" i="2"/>
  <c r="W137" i="2"/>
  <c r="V137" i="2"/>
  <c r="X137" i="2" s="1"/>
  <c r="Y137" i="2" s="1"/>
  <c r="W136" i="2"/>
  <c r="X136" i="2" s="1"/>
  <c r="Y136" i="2" s="1"/>
  <c r="V136" i="2"/>
  <c r="W135" i="2"/>
  <c r="X135" i="2" s="1"/>
  <c r="Y135" i="2" s="1"/>
  <c r="V135" i="2"/>
  <c r="W134" i="2"/>
  <c r="V134" i="2"/>
  <c r="W133" i="2"/>
  <c r="X133" i="2" s="1"/>
  <c r="Y133" i="2" s="1"/>
  <c r="V133" i="2"/>
  <c r="W132" i="2"/>
  <c r="V132" i="2"/>
  <c r="W131" i="2"/>
  <c r="X131" i="2" s="1"/>
  <c r="Y131" i="2" s="1"/>
  <c r="V131" i="2"/>
  <c r="W130" i="2"/>
  <c r="X130" i="2" s="1"/>
  <c r="Y130" i="2" s="1"/>
  <c r="V130" i="2"/>
  <c r="W129" i="2"/>
  <c r="V129" i="2"/>
  <c r="X129" i="2" s="1"/>
  <c r="Y129" i="2" s="1"/>
  <c r="W128" i="2"/>
  <c r="X128" i="2" s="1"/>
  <c r="Y128" i="2" s="1"/>
  <c r="V128" i="2"/>
  <c r="W127" i="2"/>
  <c r="X127" i="2" s="1"/>
  <c r="Y127" i="2" s="1"/>
  <c r="V127" i="2"/>
  <c r="W126" i="2"/>
  <c r="V126" i="2"/>
  <c r="W125" i="2"/>
  <c r="X125" i="2" s="1"/>
  <c r="Y125" i="2" s="1"/>
  <c r="V125" i="2"/>
  <c r="W124" i="2"/>
  <c r="V124" i="2"/>
  <c r="W123" i="2"/>
  <c r="X123" i="2" s="1"/>
  <c r="Y123" i="2" s="1"/>
  <c r="V123" i="2"/>
  <c r="W122" i="2"/>
  <c r="X122" i="2" s="1"/>
  <c r="Y122" i="2" s="1"/>
  <c r="V122" i="2"/>
  <c r="W121" i="2"/>
  <c r="V121" i="2"/>
  <c r="X121" i="2" s="1"/>
  <c r="Y121" i="2" s="1"/>
  <c r="W120" i="2"/>
  <c r="X120" i="2" s="1"/>
  <c r="Y120" i="2" s="1"/>
  <c r="V120" i="2"/>
  <c r="W119" i="2"/>
  <c r="X119" i="2" s="1"/>
  <c r="Y119" i="2" s="1"/>
  <c r="V119" i="2"/>
  <c r="W118" i="2"/>
  <c r="V118" i="2"/>
  <c r="W117" i="2"/>
  <c r="X117" i="2" s="1"/>
  <c r="Y117" i="2" s="1"/>
  <c r="V117" i="2"/>
  <c r="W116" i="2"/>
  <c r="V116" i="2"/>
  <c r="W115" i="2"/>
  <c r="X115" i="2" s="1"/>
  <c r="Y115" i="2" s="1"/>
  <c r="V115" i="2"/>
  <c r="W114" i="2"/>
  <c r="X114" i="2" s="1"/>
  <c r="Y114" i="2" s="1"/>
  <c r="V114" i="2"/>
  <c r="W113" i="2"/>
  <c r="V113" i="2"/>
  <c r="X113" i="2" s="1"/>
  <c r="Y113" i="2" s="1"/>
  <c r="W112" i="2"/>
  <c r="V112" i="2"/>
  <c r="W111" i="2"/>
  <c r="X111" i="2" s="1"/>
  <c r="Y111" i="2" s="1"/>
  <c r="V111" i="2"/>
  <c r="W110" i="2"/>
  <c r="X110" i="2" s="1"/>
  <c r="Y110" i="2" s="1"/>
  <c r="V110" i="2"/>
  <c r="W109" i="2"/>
  <c r="X109" i="2" s="1"/>
  <c r="Y109" i="2" s="1"/>
  <c r="V109" i="2"/>
  <c r="W108" i="2"/>
  <c r="V108" i="2"/>
  <c r="X107" i="2"/>
  <c r="Y107" i="2" s="1"/>
  <c r="W107" i="2"/>
  <c r="V107" i="2"/>
  <c r="W106" i="2"/>
  <c r="V106" i="2"/>
  <c r="W105" i="2"/>
  <c r="X105" i="2" s="1"/>
  <c r="Y105" i="2" s="1"/>
  <c r="V105" i="2"/>
  <c r="W104" i="2"/>
  <c r="X104" i="2" s="1"/>
  <c r="Y104" i="2" s="1"/>
  <c r="V104" i="2"/>
  <c r="X103" i="2"/>
  <c r="Y103" i="2" s="1"/>
  <c r="W103" i="2"/>
  <c r="V103" i="2"/>
  <c r="W102" i="2"/>
  <c r="V102" i="2"/>
  <c r="W101" i="2"/>
  <c r="X101" i="2" s="1"/>
  <c r="Y101" i="2" s="1"/>
  <c r="V101" i="2"/>
  <c r="W100" i="2"/>
  <c r="V100" i="2"/>
  <c r="W99" i="2"/>
  <c r="X99" i="2" s="1"/>
  <c r="Y99" i="2" s="1"/>
  <c r="V99" i="2"/>
  <c r="W98" i="2"/>
  <c r="X98" i="2" s="1"/>
  <c r="Y98" i="2" s="1"/>
  <c r="V98" i="2"/>
  <c r="W97" i="2"/>
  <c r="V97" i="2"/>
  <c r="X97" i="2" s="1"/>
  <c r="Y97" i="2" s="1"/>
  <c r="W96" i="2"/>
  <c r="V96" i="2"/>
  <c r="W95" i="2"/>
  <c r="X95" i="2" s="1"/>
  <c r="Y95" i="2" s="1"/>
  <c r="V95" i="2"/>
  <c r="W94" i="2"/>
  <c r="X94" i="2" s="1"/>
  <c r="Y94" i="2" s="1"/>
  <c r="V94" i="2"/>
  <c r="W93" i="2"/>
  <c r="X93" i="2" s="1"/>
  <c r="Y93" i="2" s="1"/>
  <c r="V93" i="2"/>
  <c r="W92" i="2"/>
  <c r="V92" i="2"/>
  <c r="X91" i="2"/>
  <c r="Y91" i="2" s="1"/>
  <c r="W91" i="2"/>
  <c r="V91" i="2"/>
  <c r="W90" i="2"/>
  <c r="V90" i="2"/>
  <c r="W89" i="2"/>
  <c r="X89" i="2" s="1"/>
  <c r="Y89" i="2" s="1"/>
  <c r="V89" i="2"/>
  <c r="W88" i="2"/>
  <c r="X88" i="2" s="1"/>
  <c r="Y88" i="2" s="1"/>
  <c r="V88" i="2"/>
  <c r="X87" i="2"/>
  <c r="Y87" i="2" s="1"/>
  <c r="W87" i="2"/>
  <c r="V87" i="2"/>
  <c r="W86" i="2"/>
  <c r="V86" i="2"/>
  <c r="W85" i="2"/>
  <c r="X85" i="2" s="1"/>
  <c r="Y85" i="2" s="1"/>
  <c r="V85" i="2"/>
  <c r="W84" i="2"/>
  <c r="V84" i="2"/>
  <c r="W83" i="2"/>
  <c r="X83" i="2" s="1"/>
  <c r="Y83" i="2" s="1"/>
  <c r="V83" i="2"/>
  <c r="W82" i="2"/>
  <c r="X82" i="2" s="1"/>
  <c r="Y82" i="2" s="1"/>
  <c r="V82" i="2"/>
  <c r="W81" i="2"/>
  <c r="V81" i="2"/>
  <c r="X81" i="2" s="1"/>
  <c r="Y81" i="2" s="1"/>
  <c r="W80" i="2"/>
  <c r="V80" i="2"/>
  <c r="W79" i="2"/>
  <c r="X79" i="2" s="1"/>
  <c r="Y79" i="2" s="1"/>
  <c r="V79" i="2"/>
  <c r="W78" i="2"/>
  <c r="X78" i="2" s="1"/>
  <c r="Y78" i="2" s="1"/>
  <c r="V78" i="2"/>
  <c r="W77" i="2"/>
  <c r="X77" i="2" s="1"/>
  <c r="Y77" i="2" s="1"/>
  <c r="V77" i="2"/>
  <c r="W76" i="2"/>
  <c r="V76" i="2"/>
  <c r="X75" i="2"/>
  <c r="Y75" i="2" s="1"/>
  <c r="W75" i="2"/>
  <c r="V75" i="2"/>
  <c r="W74" i="2"/>
  <c r="V74" i="2"/>
  <c r="W73" i="2"/>
  <c r="X73" i="2" s="1"/>
  <c r="Y73" i="2" s="1"/>
  <c r="V73" i="2"/>
  <c r="W72" i="2"/>
  <c r="X72" i="2" s="1"/>
  <c r="Y72" i="2" s="1"/>
  <c r="V72" i="2"/>
  <c r="X71" i="2"/>
  <c r="Y71" i="2" s="1"/>
  <c r="W71" i="2"/>
  <c r="V71" i="2"/>
  <c r="W70" i="2"/>
  <c r="V70" i="2"/>
  <c r="W69" i="2"/>
  <c r="X69" i="2" s="1"/>
  <c r="Y69" i="2" s="1"/>
  <c r="V69" i="2"/>
  <c r="W68" i="2"/>
  <c r="V68" i="2"/>
  <c r="W67" i="2"/>
  <c r="X67" i="2" s="1"/>
  <c r="Y67" i="2" s="1"/>
  <c r="V67" i="2"/>
  <c r="W66" i="2"/>
  <c r="X66" i="2" s="1"/>
  <c r="Y66" i="2" s="1"/>
  <c r="V66" i="2"/>
  <c r="W65" i="2"/>
  <c r="V65" i="2"/>
  <c r="X65" i="2" s="1"/>
  <c r="Y65" i="2" s="1"/>
  <c r="W64" i="2"/>
  <c r="V64" i="2"/>
  <c r="W63" i="2"/>
  <c r="X63" i="2" s="1"/>
  <c r="Y63" i="2" s="1"/>
  <c r="V63" i="2"/>
  <c r="W62" i="2"/>
  <c r="X62" i="2" s="1"/>
  <c r="Y62" i="2" s="1"/>
  <c r="V62" i="2"/>
  <c r="W61" i="2"/>
  <c r="X61" i="2" s="1"/>
  <c r="Y61" i="2" s="1"/>
  <c r="V61" i="2"/>
  <c r="W60" i="2"/>
  <c r="V60" i="2"/>
  <c r="X59" i="2"/>
  <c r="Y59" i="2" s="1"/>
  <c r="W59" i="2"/>
  <c r="V59" i="2"/>
  <c r="W58" i="2"/>
  <c r="V58" i="2"/>
  <c r="W57" i="2"/>
  <c r="X57" i="2" s="1"/>
  <c r="Y57" i="2" s="1"/>
  <c r="V57" i="2"/>
  <c r="W56" i="2"/>
  <c r="V56" i="2"/>
  <c r="X56" i="2" s="1"/>
  <c r="Y56" i="2" s="1"/>
  <c r="J56" i="2"/>
  <c r="C56" i="2"/>
  <c r="BL49" i="2"/>
  <c r="BH49" i="2"/>
  <c r="BI49" i="2" s="1"/>
  <c r="BD49" i="2"/>
  <c r="BC49" i="2"/>
  <c r="AX49" i="2"/>
  <c r="AY49" i="2" s="1"/>
  <c r="AS49" i="2"/>
  <c r="AT49" i="2" s="1"/>
  <c r="AM49" i="2"/>
  <c r="AN49" i="2" s="1"/>
  <c r="AO49" i="2" s="1"/>
  <c r="AL49" i="2"/>
  <c r="AJ49" i="2"/>
  <c r="AK49" i="2" s="1"/>
  <c r="AI49" i="2"/>
  <c r="AH49" i="2"/>
  <c r="AF49" i="2"/>
  <c r="AG49" i="2" s="1"/>
  <c r="AC49" i="2"/>
  <c r="AB49" i="2"/>
  <c r="X49" i="2"/>
  <c r="Y49" i="2" s="1"/>
  <c r="X48" i="2"/>
  <c r="Y48" i="2" s="1"/>
  <c r="V48" i="2"/>
  <c r="X47" i="2"/>
  <c r="Y47" i="2" s="1"/>
  <c r="V47" i="2"/>
  <c r="X46" i="2"/>
  <c r="Y46" i="2" s="1"/>
  <c r="V46" i="2"/>
  <c r="V45" i="2"/>
  <c r="X45" i="2" s="1"/>
  <c r="Y45" i="2" s="1"/>
  <c r="V44" i="2"/>
  <c r="X44" i="2" s="1"/>
  <c r="Y44" i="2" s="1"/>
  <c r="V43" i="2"/>
  <c r="X43" i="2" s="1"/>
  <c r="Y43" i="2" s="1"/>
  <c r="V42" i="2"/>
  <c r="X42" i="2" s="1"/>
  <c r="Y42" i="2" s="1"/>
  <c r="V31" i="2"/>
  <c r="X31" i="2" s="1"/>
  <c r="Y31" i="2" s="1"/>
  <c r="X24" i="2"/>
  <c r="Y24" i="2" s="1"/>
  <c r="X23" i="2"/>
  <c r="Y23" i="2" s="1"/>
  <c r="Y22" i="2"/>
  <c r="X22" i="2"/>
  <c r="X21" i="2"/>
  <c r="Y21" i="2" s="1"/>
  <c r="X20" i="2"/>
  <c r="Y20" i="2" s="1"/>
  <c r="X60" i="2" l="1"/>
  <c r="Y60" i="2" s="1"/>
  <c r="X108" i="2"/>
  <c r="Y108" i="2" s="1"/>
  <c r="X58" i="2"/>
  <c r="Y58" i="2" s="1"/>
  <c r="X74" i="2"/>
  <c r="Y74" i="2" s="1"/>
  <c r="X90" i="2"/>
  <c r="Y90" i="2" s="1"/>
  <c r="X106" i="2"/>
  <c r="Y106" i="2" s="1"/>
  <c r="X118" i="2"/>
  <c r="Y118" i="2" s="1"/>
  <c r="X126" i="2"/>
  <c r="Y126" i="2" s="1"/>
  <c r="X134" i="2"/>
  <c r="Y134" i="2" s="1"/>
  <c r="X142" i="2"/>
  <c r="Y142" i="2" s="1"/>
  <c r="X150" i="2"/>
  <c r="Y150" i="2" s="1"/>
  <c r="X158" i="2"/>
  <c r="Y158" i="2" s="1"/>
  <c r="X22" i="4"/>
  <c r="Y22" i="4" s="1"/>
  <c r="F91" i="11"/>
  <c r="F179" i="3"/>
  <c r="F178" i="3"/>
  <c r="F176" i="3"/>
  <c r="E171" i="3"/>
  <c r="I171" i="3" s="1"/>
  <c r="J171" i="3" s="1"/>
  <c r="I179" i="3"/>
  <c r="J179" i="3" s="1"/>
  <c r="W28" i="10"/>
  <c r="X28" i="10" s="1"/>
  <c r="Y28" i="10" s="1"/>
  <c r="X21" i="10"/>
  <c r="Y21" i="10" s="1"/>
  <c r="X70" i="2"/>
  <c r="Y70" i="2" s="1"/>
  <c r="X148" i="2"/>
  <c r="Y148" i="2" s="1"/>
  <c r="X156" i="2"/>
  <c r="Y156" i="2" s="1"/>
  <c r="F177" i="3"/>
  <c r="X92" i="2"/>
  <c r="Y92" i="2" s="1"/>
  <c r="X86" i="2"/>
  <c r="Y86" i="2" s="1"/>
  <c r="X102" i="2"/>
  <c r="Y102" i="2" s="1"/>
  <c r="X116" i="2"/>
  <c r="Y116" i="2" s="1"/>
  <c r="X124" i="2"/>
  <c r="Y124" i="2" s="1"/>
  <c r="X132" i="2"/>
  <c r="Y132" i="2" s="1"/>
  <c r="X140" i="2"/>
  <c r="Y140" i="2" s="1"/>
  <c r="X68" i="2"/>
  <c r="Y68" i="2" s="1"/>
  <c r="X84" i="2"/>
  <c r="Y84" i="2" s="1"/>
  <c r="X100" i="2"/>
  <c r="Y100" i="2" s="1"/>
  <c r="X76" i="2"/>
  <c r="Y76" i="2" s="1"/>
  <c r="X64" i="2"/>
  <c r="Y64" i="2" s="1"/>
  <c r="X80" i="2"/>
  <c r="Y80" i="2" s="1"/>
  <c r="X96" i="2"/>
  <c r="Y96" i="2" s="1"/>
  <c r="X112" i="2"/>
  <c r="Y112" i="2" s="1"/>
  <c r="X43" i="6"/>
  <c r="Y43" i="6" s="1"/>
  <c r="X21" i="5"/>
  <c r="Y21" i="5" s="1"/>
  <c r="X169" i="6"/>
  <c r="Y169" i="6" s="1"/>
  <c r="F180" i="4"/>
  <c r="F183" i="4"/>
  <c r="E176" i="4"/>
  <c r="I176" i="4" s="1"/>
  <c r="J176" i="4" s="1"/>
  <c r="F184" i="4"/>
  <c r="X193" i="6"/>
  <c r="Y193" i="6" s="1"/>
  <c r="X23" i="4"/>
  <c r="Y23" i="4" s="1"/>
  <c r="X217" i="6"/>
  <c r="Y217" i="6" s="1"/>
  <c r="I195" i="5"/>
  <c r="F194" i="5"/>
  <c r="F192" i="5"/>
  <c r="F193" i="5"/>
  <c r="X177" i="6"/>
  <c r="Y177" i="6" s="1"/>
  <c r="X201" i="6"/>
  <c r="Y201" i="6" s="1"/>
  <c r="F208" i="2"/>
  <c r="E188" i="5"/>
  <c r="X172" i="6"/>
  <c r="Y172" i="6" s="1"/>
  <c r="X180" i="6"/>
  <c r="Y180" i="6" s="1"/>
  <c r="X188" i="6"/>
  <c r="Y188" i="6" s="1"/>
  <c r="X196" i="6"/>
  <c r="Y196" i="6" s="1"/>
  <c r="X204" i="6"/>
  <c r="Y204" i="6" s="1"/>
  <c r="X212" i="6"/>
  <c r="Y212" i="6" s="1"/>
  <c r="X220" i="6"/>
  <c r="Y220" i="6" s="1"/>
  <c r="F268" i="6"/>
  <c r="F274" i="6"/>
  <c r="F271" i="6"/>
  <c r="F269" i="6"/>
  <c r="F180" i="8"/>
  <c r="F177" i="8"/>
  <c r="F179" i="8"/>
  <c r="E167" i="8"/>
  <c r="F105" i="12"/>
  <c r="E100" i="12"/>
  <c r="W49" i="6"/>
  <c r="X49" i="6" s="1"/>
  <c r="Y49" i="6" s="1"/>
  <c r="F102" i="10"/>
  <c r="F103" i="10" s="1"/>
  <c r="E97" i="10"/>
  <c r="J103" i="10"/>
  <c r="I97" i="10"/>
  <c r="J97" i="10" s="1"/>
  <c r="F89" i="11"/>
  <c r="E84" i="11"/>
  <c r="X22" i="12"/>
  <c r="Y22" i="12" s="1"/>
  <c r="F208" i="9"/>
  <c r="F206" i="9"/>
  <c r="F210" i="9" s="1"/>
  <c r="F209" i="9"/>
  <c r="F207" i="9"/>
  <c r="F104" i="12"/>
  <c r="X168" i="6"/>
  <c r="Y168" i="6" s="1"/>
  <c r="X176" i="6"/>
  <c r="Y176" i="6" s="1"/>
  <c r="X184" i="6"/>
  <c r="Y184" i="6" s="1"/>
  <c r="X192" i="6"/>
  <c r="Y192" i="6" s="1"/>
  <c r="X200" i="6"/>
  <c r="Y200" i="6" s="1"/>
  <c r="X208" i="6"/>
  <c r="Y208" i="6" s="1"/>
  <c r="X216" i="6"/>
  <c r="Y216" i="6" s="1"/>
  <c r="X224" i="6"/>
  <c r="Y224" i="6" s="1"/>
  <c r="I210" i="9"/>
  <c r="G202" i="9"/>
  <c r="E202" i="9"/>
  <c r="I91" i="11"/>
  <c r="X35" i="8"/>
  <c r="Y35" i="8" s="1"/>
  <c r="X21" i="7"/>
  <c r="Y21" i="7" s="1"/>
  <c r="X36" i="8"/>
  <c r="Y36" i="8" s="1"/>
  <c r="I167" i="8"/>
  <c r="J167" i="8" s="1"/>
  <c r="G97" i="10"/>
  <c r="X21" i="12"/>
  <c r="Y21" i="12" s="1"/>
  <c r="F106" i="12"/>
  <c r="J106" i="12"/>
  <c r="I100" i="12"/>
  <c r="J100" i="12" s="1"/>
  <c r="G100" i="12"/>
  <c r="F174" i="8"/>
  <c r="F182" i="8"/>
  <c r="I183" i="8"/>
  <c r="J183" i="8" s="1"/>
  <c r="F176" i="8"/>
  <c r="F173" i="8"/>
  <c r="F181" i="8"/>
  <c r="F178" i="8"/>
  <c r="F172" i="8"/>
  <c r="F154" i="7"/>
  <c r="G158" i="7"/>
  <c r="I158" i="7" s="1"/>
  <c r="J158" i="7" s="1"/>
  <c r="F156" i="7"/>
  <c r="F157" i="7"/>
  <c r="F183" i="8" l="1"/>
  <c r="I188" i="5"/>
  <c r="J188" i="5" s="1"/>
  <c r="J195" i="5"/>
  <c r="J210" i="9"/>
  <c r="I202" i="9"/>
  <c r="J202" i="9" s="1"/>
  <c r="I84" i="11"/>
  <c r="J84" i="11" s="1"/>
  <c r="J91" i="11"/>
  <c r="F195" i="5"/>
  <c r="I150" i="7"/>
  <c r="J150" i="7" s="1"/>
</calcChain>
</file>

<file path=xl/sharedStrings.xml><?xml version="1.0" encoding="utf-8"?>
<sst xmlns="http://schemas.openxmlformats.org/spreadsheetml/2006/main" count="13905" uniqueCount="2127">
  <si>
    <t>SECRETARIA DE CULTURA, RECREACIÓN Y DEPORTE</t>
  </si>
  <si>
    <t xml:space="preserve">Dirección de Planeación </t>
  </si>
  <si>
    <t>Plan de Acción Integral 2018</t>
  </si>
  <si>
    <t xml:space="preserve">Proyecto de Inversión : </t>
  </si>
  <si>
    <t>987 - Saberes sociales para la cultura ciudadana y la transformación cultural</t>
  </si>
  <si>
    <t>Dependencias  :</t>
  </si>
  <si>
    <t>Dirección de Cultura Ciudadana</t>
  </si>
  <si>
    <t>Gerente del Proyecto  :</t>
  </si>
  <si>
    <t>Director de Cultura Ciudadana</t>
  </si>
  <si>
    <t>Gestor del Proyecto  :</t>
  </si>
  <si>
    <t>Sandra Marcela Gómez Vivas</t>
  </si>
  <si>
    <t xml:space="preserve">Objetivo General del Proyecto de Inversión : </t>
  </si>
  <si>
    <t>Orientar, coordinar y hacer seguimiento al diseño y la implementación de iniciativas de cultura ciudadana y transformación cultural públicas, privadas y comunitarias mediante la producción de conocimiento y saber social, la implementación de la red de cultura ciudadana y democrática, así como el diseño y la implementación de una política pública de cultura ciudadana. Lo anterior, con el ánimo de contribuir a la construcción sociocultural del territorio, el reconocimiento y respeto a la diferencia y la diversidad cultural, a la convivencia y la cultura política para la paz y a la modificación de comportamientos básicos que atentan contra el accionar colectivo de la ciudad.</t>
  </si>
  <si>
    <t xml:space="preserve">Objetivos Específicos del Proyecto de Inversión : </t>
  </si>
  <si>
    <t>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
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
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
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</si>
  <si>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 xml:space="preserve">Plan de Desarrollo "BOGOTÁ MEJOR PARA TODOS"  2016 - 2020   </t>
  </si>
  <si>
    <t>Pilar o Eje Transversal</t>
  </si>
  <si>
    <t>Programa</t>
  </si>
  <si>
    <t>Proyecto Estratégico:</t>
  </si>
  <si>
    <t>Meta 
Resultado (R) 
Producto (P)</t>
  </si>
  <si>
    <t>Meta de Resultado o Producto</t>
  </si>
  <si>
    <t>Indicador Meta de Resultado o Producto</t>
  </si>
  <si>
    <t>TIPO
(S,K,C,D)</t>
  </si>
  <si>
    <t>Magnitud
2016-2020</t>
  </si>
  <si>
    <t>P_VIG</t>
  </si>
  <si>
    <t>E_VIG</t>
  </si>
  <si>
    <t>%</t>
  </si>
  <si>
    <t>ESTADO</t>
  </si>
  <si>
    <t>03 -  Pilar Construcción de comunidad y cultura ciudadana</t>
  </si>
  <si>
    <t>25 - Cambio cultural y construcción del tejido social para la vida</t>
  </si>
  <si>
    <t>156 - Cultura ciudadana para la convivencia</t>
  </si>
  <si>
    <t>R</t>
  </si>
  <si>
    <t>Aumentar a 7,28% el porcentaje de personas que respeta la diferencia</t>
  </si>
  <si>
    <t>Porcentaje de personas que respetan la diferencia</t>
  </si>
  <si>
    <t>C</t>
  </si>
  <si>
    <t>P</t>
  </si>
  <si>
    <t>373 - Implementar la red de cultura ciudadana y democrática</t>
  </si>
  <si>
    <t>267 - Número de redes de cultura ciudadana y democrática, implementadas</t>
  </si>
  <si>
    <t>S</t>
  </si>
  <si>
    <t>374 - Formular e implementar una (1) política pública de cultura ciudadana</t>
  </si>
  <si>
    <t>268 -  Número de políticas públicas de cultura ciudadana formuladas e implementadas</t>
  </si>
  <si>
    <t>375 - Orientar la formulación y acompañar la implementación de 16 proyectos de transformación cultural del distrito</t>
  </si>
  <si>
    <t>269 - Número de proyectos de transformación cultural del Distrito orientados y acompañados</t>
  </si>
  <si>
    <t>376 - Orientar la formulación y acompañar la implementación de 60 protocolos de investigación, sistematización y memorias sociales de los proyectos estratégicos del sector Cultura, Recreación y Deporte</t>
  </si>
  <si>
    <t>270 - Número de protocolos de investigación, sistematización y memoria social orientados y acompañados</t>
  </si>
  <si>
    <t>Productos, Metas y Resultados  P.M.R.</t>
  </si>
  <si>
    <t>Objetivo Institucional</t>
  </si>
  <si>
    <t>Producto Institucional</t>
  </si>
  <si>
    <t>Código</t>
  </si>
  <si>
    <t>Indicador Objetivo / Producto</t>
  </si>
  <si>
    <t>Clase</t>
  </si>
  <si>
    <t>Magnitud
2018</t>
  </si>
  <si>
    <t>15. Generar cambios culturales para mejorar la convivencia, la participación en los asuntos públicos</t>
  </si>
  <si>
    <t>22. FORTALECIMIENTO DE INSTRUMENTOS DE TRANSFORMACIÓN CULTURAL</t>
  </si>
  <si>
    <t>Porcentaje de avance en la formulación de la Política Pública de Cultura Ciudadana</t>
  </si>
  <si>
    <t>Eficacia</t>
  </si>
  <si>
    <t>Plan Estratégico Institucional</t>
  </si>
  <si>
    <t xml:space="preserve">Misión:  </t>
  </si>
  <si>
    <t>Somos la entidad distrital que lidera la formulación e implementación concertada de políticas públicas en cultura, recreación y deporte, así como en la transformación y sostenibilidad cultural de la ciudad, en procura del ejercicio y disfrute de los derechos y libertades de los habitantes de Bogotá, como condición esencial de la calidad de vida y la democracia</t>
  </si>
  <si>
    <t xml:space="preserve">Visión  : </t>
  </si>
  <si>
    <t>En el 2023 la Secretaría de Cultura, Recreación y Deporte es reconocida a nivel distrital, nacional e internacional como referente en los procesos de transformación y sostenibilidad cultural. Promueve el ejercicio de los derechos culturales, recreativos y deportivos en una ciudad intercultural que respeta y valora la diversidad</t>
  </si>
  <si>
    <t xml:space="preserve">Política de Calidad  : </t>
  </si>
  <si>
    <t>La Secretaría Distrital de Cultura, Recreación y Deporte, como entidad que lidera el sector en la formulación e implementación concertada de políticas, planes, programas y proyectos culturales, y en la transformación y sostenibilidad cultural de la ciudad, desde el sistema de Gestión de Calidad se compromete en su gestión a : satisfacer las expectativas de la ciudadanía y demás partes interesadas, cumplir con los requisitos legales aplicables, consolidar una cultura de mejoramiento continuo, prevenir la contaminación y realizar las acciones de mitigación y/o compensación necesarias, garantizar un ambiente de trabajo adecuado, proteger la confidencialidad, integridad, disponibilidad y autenticidad de los activos de información, y administrar y conservar los documentos producidos en el ejercicio de su gestión para preservar la memoria institucional.</t>
  </si>
  <si>
    <t>Objetivo Específico Proyecto de Inversión</t>
  </si>
  <si>
    <t>Perspectiva</t>
  </si>
  <si>
    <t>Objetivo Estratégico y de Calidad</t>
  </si>
  <si>
    <t>Proceso</t>
  </si>
  <si>
    <t>Procedimientos</t>
  </si>
  <si>
    <t>Propósito</t>
  </si>
  <si>
    <t>Dependencia Responsable</t>
  </si>
  <si>
    <t>Bienes y Servicios que ofrece</t>
  </si>
  <si>
    <t>Partes Interesadas</t>
  </si>
  <si>
    <t>Indicador del Proceso</t>
  </si>
  <si>
    <t>1. Formular e implementar de manera participativa una política pública en Cultura Ciudadana que defina estrategias, orienten los procesos de información, conocimiento, planeación, fomento, participación, así como las instancias públicas requeridas para la orientación y articulación de iniciativas que aseguren la sostenibilidad, continuidad y estabilidad de las acciones y proyectos públicos, privados y comunitarios de la cultura ciudadana.</t>
  </si>
  <si>
    <t>Procesos</t>
  </si>
  <si>
    <t>Adelantar actividades de planeación, seguimiento, evaluación y control, que contribuyan al cumplimiento de la misión de la entidad.</t>
  </si>
  <si>
    <t>Direccionamiento Estratégico</t>
  </si>
  <si>
    <t>PR-DES-10 v2 Formulación e implementación de Política Pública del Sector CRD</t>
  </si>
  <si>
    <t>Incorporar el componente de transformación cultural de la ciudad y la gestión del conocimiento en la formulación, implementación y seguimiento de los proyectos, programas y estrategias que adelanta la entidad y la Administración Distrital en articulación con las iniciativas ciudadanas para promover el ejercicio de los derechos culturales en condiciones de igualdad social, sostenibilidad ambiental, valoración de la diversidad y respeto a la diferencia.</t>
  </si>
  <si>
    <t>Dirección de Cultura Ciuidadana</t>
  </si>
  <si>
    <t>Políticas Públicas sectoriales formuladas y adoptadas</t>
  </si>
  <si>
    <t>Ciudadania, entidades vinculadas y adscritas, Organizaciones Culturales, Recreativas y Deportivas, y agentes del sector (creadores, gestores, investigadores, productores, formadores, difusores, intérpretes, etc).
Medios de comunicación
Entes de control</t>
  </si>
  <si>
    <t>IND-TCUL-03 
Generación de conocimiento</t>
  </si>
  <si>
    <t>Resultado</t>
  </si>
  <si>
    <t xml:space="preserve">TRASFORMACIONES CULTURALES </t>
  </si>
  <si>
    <t>PR-CON-06 v3 Análisis estratégico sectorial, poblacional y local
PR-TCU-01 v1 Identificación de necesidades de Información y conocimiento
PR-TCU-02 v1 Mediciones
PR-TCU-04 v3 Encuesta bienal de culturas
PR-CON-05 v6 Sistema de información sector CRD</t>
  </si>
  <si>
    <t>IND-TCUL-06
Generacion de documentos de analisis descriptivos</t>
  </si>
  <si>
    <t>Eficiencia</t>
  </si>
  <si>
    <t>IND-TCUL-07
Actualizacion del SISCRED con la ultima informacion disponible de cada uno de los temas del indice</t>
  </si>
  <si>
    <t>2. Implementar la Red de Cultura Ciudadana y Democrática (Acuerdo Distrital 609 de 2015) mediante la identificación de agentes e iniciativas públicas, privadas y comunitarias, el fomento de planes y proyectos conjuntos de cultura ciudadana y cambio cultural, la promoción de producción de saber social sobre sus experiencias de tal forma que la Red se convierta en un espacio de aprendizaje mutuo y diálogo de saberes que potencie los impactos de dichas iniciativas.</t>
  </si>
  <si>
    <t>Perspectiva de los Usuarios</t>
  </si>
  <si>
    <t>Fortalecer la cultura ciudadana y democrática desde los territorios y las poblaciones para promover la sostenibilidad cultural de la ciudad.</t>
  </si>
  <si>
    <t>Resultados de los sondeos, encuestas y conteos</t>
  </si>
  <si>
    <t>IND-TCUL-01 
Generación de información</t>
  </si>
  <si>
    <t>3. Orientar la formulación y acompañar la implementación de proyectos de transformación cultural del Distrito a través del desarrollo de protocolos, la producción de conocimiento y saber sobre sus apuestas y modos de hacer y el seguimiento de resultados y productos de acuerdo con el Plan de Desarrollo "Bogotá mejor para todos".</t>
  </si>
  <si>
    <t xml:space="preserve">PR-TCU-07 v1 Formulación e implementación de proyectos de transformación cultural </t>
  </si>
  <si>
    <t>Orientar la formulación y acompañar la implementación de estrategias de transformación cultural y cultura ciudadana</t>
  </si>
  <si>
    <t xml:space="preserve">
IND-TCUL-05 
Indicador de eficacia de las estrategias de transformación cultural</t>
  </si>
  <si>
    <t>IND-TCUL-04 
Indicador de satisfacción de productos y servicios (Acompañamientos)</t>
  </si>
  <si>
    <t>4. Orientar y acompañar el diseño e implementación de protocolos de investigación, sistematización y memoria social de los proyectos estratégicos del sector cultura, recreación y deporte que den cuenta de la información, las experiencias y los resultados de las apuestas públicas.</t>
  </si>
  <si>
    <t>PR-CON-03 V1 Generación de conocimiento a partir de investigaciones y análisis compartido
PR-TCU-04 v3 Encuesta bienal de culturas</t>
  </si>
  <si>
    <t>Orientar y acompañar proyectos de investigación, sistematización y memoria social.
Productos resultantes de sistematización, análisis y socialización 
Encuesta Bienal de Culturas</t>
  </si>
  <si>
    <t xml:space="preserve">
IND-TCUL-02 
Eficiencia en la sistematización de datos</t>
  </si>
  <si>
    <t>Plan Integral de Gestión Institucional</t>
  </si>
  <si>
    <t>Plan</t>
  </si>
  <si>
    <t>Componente / Rubro</t>
  </si>
  <si>
    <t>Meta de Producto PDD 2016-2020</t>
  </si>
  <si>
    <t>Meta de Proyecto de inversión</t>
  </si>
  <si>
    <t>Actividad</t>
  </si>
  <si>
    <t>Dependencia responsable</t>
  </si>
  <si>
    <t>Fecha de inicio</t>
  </si>
  <si>
    <t>Fecha de finalización</t>
  </si>
  <si>
    <t>Contratista ó beneficiario</t>
  </si>
  <si>
    <t xml:space="preserve">Valor estimado en la vigencia actual </t>
  </si>
  <si>
    <t xml:space="preserve">Valor registro presupuestal (Recursos SDCRD) ($) </t>
  </si>
  <si>
    <t>Indicador del Plan</t>
  </si>
  <si>
    <t>META 2018</t>
  </si>
  <si>
    <t>Adquisiciones</t>
  </si>
  <si>
    <t>Política pública en cultura ciudadana</t>
  </si>
  <si>
    <t>Número de políticas públicas de cultura ciudadana formuladas e implementadas</t>
  </si>
  <si>
    <t>Formular e implementar 1 Política Pública de Cultura Ciudadana</t>
  </si>
  <si>
    <t>AYDA ROCIO SALGADO JIMENEZ</t>
  </si>
  <si>
    <t>% de recursos comprometidos</t>
  </si>
  <si>
    <t>K</t>
  </si>
  <si>
    <t>SANDRA MILENA PRADA AMADO</t>
  </si>
  <si>
    <t>MANUELA MIRANDA CASTRILLON</t>
  </si>
  <si>
    <t>Adición Contrato 175 de 2017 - Sociedad Hotelera Tequendama S.A</t>
  </si>
  <si>
    <t>N/A</t>
  </si>
  <si>
    <t>SOCIEDAD HOTELERA TEQUENDAMA S.A.</t>
  </si>
  <si>
    <t>Prestar los servicios profesionales para orientar y acompañar en la construcción y puesta en marcha de los instrumentos de política a cargo de la Dirección de Cultura Ciudadana, de acuerdo con los lineamientos distritales vigentes y los que establezca la Secretaría de Cultura, Recreación y Deporte</t>
  </si>
  <si>
    <t>Prestar los servicios profesionales para apoyar en las gestiones técnicas para la orientación y acompañamiento en la construcción y puesta en marcha de los instrumentos de política a cargo de la Dirección de Cultura Ciudadana</t>
  </si>
  <si>
    <t xml:space="preserve">Red de cultura ciudadana y democrática
</t>
  </si>
  <si>
    <t>Implementar la red de cultura ciudadana y democrática</t>
  </si>
  <si>
    <t>Implementar 1 Red de Cultura Ciudadana y Democrática</t>
  </si>
  <si>
    <t>Otorgar un estímulo a expertos para que en calidad de jurados participen en la selección de ganadores de la Beca "Travesias Ciudadanas: Bogotá Vive Natural"</t>
  </si>
  <si>
    <t>Otorgar los estímulos económicos a los ganadores del Premio “Concurso de Fotografía Bogotá Vive Natural: Crónicas visuales de la Fauna Silvestre en Bogotá."</t>
  </si>
  <si>
    <t xml:space="preserve">DIEGO ALEXANDER RODRIGUEZ GARCIA </t>
  </si>
  <si>
    <t xml:space="preserve">RODRIGO IVAN ROJAS RODRIGUEZ </t>
  </si>
  <si>
    <t>Por medio de la cual se acoge la recomendación del comité para la designación de los jurados que tendrán a cargo la evaluación de las propuestas inscritas y habilitadas para la "BECA SABERES SOCIALES PARA LA TRANSFORMACIÓN CULTURAL" del Portafolio Distrital de Estímulos 2018 de la Secretaría Distrital de Cultura, Recreación y Deporte</t>
  </si>
  <si>
    <t>LEIDY JAZMIN TORRES CENDALES</t>
  </si>
  <si>
    <t>DIEGO FERNANDO ALVAREZ
 CAMPOS</t>
  </si>
  <si>
    <t>GABRIELA CORDOBA VIVAS</t>
  </si>
  <si>
    <t>Por medio de la cual se acoge la recomendación del comité para la designación de los jurados que tendrán a cargo la evaluación de las propuestas inscritas y habilitadas para el PREMIO DE FOTOGRAFÍA BOGOTÁ VIVE NATURAL: CRÓNICAS VISUALES DE LA FAUNA SILVESTRE del Portafolio Distrital de Estímulos 2018 de la Secretaría Distrital de Cultura, Recreación y Deporte</t>
  </si>
  <si>
    <t>CLARA ESWANHILL SANTAFE
 MILLAN</t>
  </si>
  <si>
    <t>JOSE OSWALDO CORTES
 HERRERA</t>
  </si>
  <si>
    <t>LEONARDO VILLA ALVAREZ</t>
  </si>
  <si>
    <t>Por medio de la cual se acoge la recomendación del jurado designado para seleccionar los ganadores de la convocatoria de la Beca"SABERES SOCIALES PARA LA TRANSFORMACIÓN CULTURAL 2018" del Programa Distrital de Estímulos 2018, de la Secretaría Distrital de Cultura, Recreación y Deporte y se ordena el desembolso económico de los estímulos</t>
  </si>
  <si>
    <t>PATRICIA VARGAS SARMIENTO</t>
  </si>
  <si>
    <t>VICTOR JAIME TANDIOY TANDIOY</t>
  </si>
  <si>
    <t>CAROLINA DORADO LOZAN</t>
  </si>
  <si>
    <t>JASBLEADY CASTAÑEDA SOLANO</t>
  </si>
  <si>
    <t>Por medio de la cual se acoge la recomendación del comité para la designación de los jurados que tendrán a cargo la evaluación de las propuestas inscritas y habilitadas para el PREMIO SEXTO SENTIDO: EL SENTIDO CIUDADANO, en el marco del Programa Distrital de Estímulos 2018 de la Secretaría Distrital de Cultura, Recreación y Deporte</t>
  </si>
  <si>
    <t>JUAN RICARDO APARICIO CUERVO</t>
  </si>
  <si>
    <t>CARLOS ALBERTO RAMIREZ SALINA</t>
  </si>
  <si>
    <t>NANCY HEREDIA MOLINA</t>
  </si>
  <si>
    <t>Por medio de la cual se acoge la recomendación del jurado designado para seleccionar los ganadores de la convocatoria PREMIO: "SEXTO SENTIDO: EL SENTIDO CIUDADANO" del Programa Distrital de Estímulos 2018, de la Secretaría Distrital de Cultura, Recreación y Deporte y se ordena el desembolso de los estímulos económicos</t>
  </si>
  <si>
    <t>WILLIAM ROJAS OQUENDO</t>
  </si>
  <si>
    <t>CLARA VIVIANA VASQUEZ FRANCO</t>
  </si>
  <si>
    <t>FUNDACION SIN LIMITES ENLACES PARA CRECER Y SERVIR</t>
  </si>
  <si>
    <t>FUNDACION AMIGOS DE LA BICICLETA</t>
  </si>
  <si>
    <t>OTORGAR ESTÍMULO ECONÓMICO A GANADOR DEL PREM</t>
  </si>
  <si>
    <t>YON FABIO NAVARRO ACEVEDO</t>
  </si>
  <si>
    <t>MARIA PAULINA DE LA PAZ BECERRA LEGUIZAMON</t>
  </si>
  <si>
    <t>JOSE FELIPE ABREO CUBILLOS</t>
  </si>
  <si>
    <t>SANDRA LUCIA VALENCIA QUINTERO</t>
  </si>
  <si>
    <t>CESAR DAVID MARTINEZ RODRIGUEZ</t>
  </si>
  <si>
    <t>CAROLINA HORTUA ROMERO</t>
  </si>
  <si>
    <t>MARIA ANDREA PARRA VELEZ</t>
  </si>
  <si>
    <t>GIOVANNI ALBERTO CHAVES PORTILLA</t>
  </si>
  <si>
    <t>FRANCISCO ANTONIO ARANGO CEBALLOS</t>
  </si>
  <si>
    <t>EDWIN HERNAN PEREZ</t>
  </si>
  <si>
    <t>ALEJANDRA MUÑOZ RUIZ</t>
  </si>
  <si>
    <t>SONIA CAROLINA CAMELO CHOIS</t>
  </si>
  <si>
    <t>JONATHAN ANDRES DELGADO MARTINEZ</t>
  </si>
  <si>
    <t>JUAN DAVID ZAPATA ALFONSO</t>
  </si>
  <si>
    <t>FERNANDO TORRES VARELA</t>
  </si>
  <si>
    <t>CAMILO ESTEBAN GOMEZ TORRES</t>
  </si>
  <si>
    <t>HUMBERTO PULIDO GOMEZ</t>
  </si>
  <si>
    <t>NORMA LILIAN DIAZ RODRIGUEZ</t>
  </si>
  <si>
    <t>SALOMON GUSTAVO MOSQUERA
JARAMILLO</t>
  </si>
  <si>
    <t>Otorgar los estímulos económicos a los ganadores del concurso "Beca: Laboratorio Habilitar mis Historias"</t>
  </si>
  <si>
    <t>Convocatoria componente Bogotá Vive Natural: "Bogotá Silvestre, Crónicas en movimiento".</t>
  </si>
  <si>
    <t>DIEGO ENRIQUE GARZON BEJARANO</t>
  </si>
  <si>
    <t>ANGELA VIVIANA CAÑON DUARTE</t>
  </si>
  <si>
    <t>Aunar esfuerzos dirigidos a propiciar un espacio que permita a los estudiantes de pregrado de la UNIVERSIDAD, aplicar y ampliar, a través de la práctica y pasantías académicas, los conocimientos adquiridos en desarrollo del Programa Académico que cada uno se encuentra cursando con miras a contribuir a su fortalecimiento profesional, a complementar la formación académica adquirida durante el proceso de enseñanza-aprendizaje y favorecer el afianzamiento de la formación profesional y humana de los estudiantes</t>
  </si>
  <si>
    <t>Prestar servicios profesionales para acompañar a la Dirección de Cultura Ciudadana en la definición de lineamientos metodológicos de la EBC 2019</t>
  </si>
  <si>
    <t>Jose Luis López Molano</t>
  </si>
  <si>
    <t>Desarrollar la producción de campo, técnica y logística para el material pedagógico audiovisual sobre fauna silvestre de Bogotá, en el marco de la estrategia de cultura ciudadana “Bogotá Vive Natural”, garantizando los equipos humano, técnico y operativo necesarios”.</t>
  </si>
  <si>
    <t>UT RPTV-2 35 DIGITAL</t>
  </si>
  <si>
    <t xml:space="preserve">Desarrollar las actividades conceptuales, de diseño y producción gráfica (fotografías originales, ilustraciones, mapas) del material pedagógico sobre fauna silvestre de Bogotá, en el marco de la estrategia de cultura ciudadana "Bogotá Vive Natural"
</t>
  </si>
  <si>
    <t>LA SILUETA DISEÑO SAS</t>
  </si>
  <si>
    <t>Desarrollar la producción de campo, técnica y logística
para el material pedagógico audiovisual sobre fauna
silvestre de Bogotá, en el marco de la estrategia de cultura
ciudadana "Bogotá Vive Natural", garantizando los equipos
humano, técnico y operativo necesarios.</t>
  </si>
  <si>
    <t>Prestación de los servicios de preproducción, producción y postproducción de contenido audiovisual para la promoción de cambios culturales en el marco de las estrategias de cultura ciudadana, adelantadas por la Dirección de Cultura Ciudadana de la Secretaría Distrital de Cultura, Recreación y Deporte</t>
  </si>
  <si>
    <t>CANAL CAPITAL</t>
  </si>
  <si>
    <t>Prestar el servicio de agencia de medios para la publicación y producción de información de carácter institucional de los Planes y Programas de la Secretaría de Cultura, Recreación y Deporte en diferentes medios de comunicación y otros espacios publicitarios.</t>
  </si>
  <si>
    <t>SERVIMEDIOS S.A.S.</t>
  </si>
  <si>
    <t>Aunar esfuerzos técnicos, administrativos y financieros entre la Secretaría Distrital de Cultura, Recreación y Deporte (SCRD), la Empresa de Acueducto y Alcantarillado de Bogotá (EAAB) y Canal Capital para la promoción, fortalecimiento y apropiación de la Cultura Ciudadana en el marco de la estrategia “Bogotá Vive Natural”, relacionada con el cuidado y protección del ambiente, el agua y otras formas de vida.</t>
  </si>
  <si>
    <t>Proyectos de transformación cultural</t>
  </si>
  <si>
    <t>Orientar la formulación y acompañar la implementación de 16 proyectos de transformación cultural del distrito</t>
  </si>
  <si>
    <t>CAMILO ALBERTO GOMEZ ANGEL</t>
  </si>
  <si>
    <t>LILIANA CAMARGO URREA</t>
  </si>
  <si>
    <t>LUISA MARGARITA RAMIREZ SUAREZ</t>
  </si>
  <si>
    <t>MONICA ABDREA BONILLA VELASCO</t>
  </si>
  <si>
    <t>MARIA DEL PILAR GORDILLO BUSTOS</t>
  </si>
  <si>
    <t>ANA MILENA QUINTERO AGAMEZ</t>
  </si>
  <si>
    <t>MAGALY BRIYITH PULIDO MURCIA</t>
  </si>
  <si>
    <t>LAURA CAROLINA PALACIOS ASTORQUIZA</t>
  </si>
  <si>
    <t>MARTHA PATRICIA JIMENEZ AVILA</t>
  </si>
  <si>
    <t>YURI ELENA OLIVEROS MARIN</t>
  </si>
  <si>
    <t>JUAN CAMILO AHUMADA LIZARAZO</t>
  </si>
  <si>
    <t>CLAUDIA ANDREA CELY RUIZ</t>
  </si>
  <si>
    <t>JUAN DAVID CORTES GONZALEZ</t>
  </si>
  <si>
    <t>JULIANA JARAMILLO STROUSS</t>
  </si>
  <si>
    <t>LINA MARIA ANDRADE CORREAL</t>
  </si>
  <si>
    <t xml:space="preserve">Adición y prórroga al contrato N. 102 de 2018 </t>
  </si>
  <si>
    <t>CARLOS ADRIAN BOLAÑOS CAMACHO</t>
  </si>
  <si>
    <t>MAURICIO VELEZ DOMINGUEZ</t>
  </si>
  <si>
    <t xml:space="preserve">Adición contrato 119 de 2018 </t>
  </si>
  <si>
    <t>CONSUELO CASTILLO ULLOA</t>
  </si>
  <si>
    <t>MARIA CAMILA CORREA GONZALEZ</t>
  </si>
  <si>
    <t xml:space="preserve">Adición y prórroga al contrato N. 99 de 2018 </t>
  </si>
  <si>
    <t>JEAN LOUI CAMACHO MUETE</t>
  </si>
  <si>
    <t xml:space="preserve">Adición y prórroga al contrato N. 109 de 2018 </t>
  </si>
  <si>
    <t>Prestar servicios a la Dirección de Cultura Ciudadana para apoyar el desarrollo de talleres y acciones pedagógicas en el territorio, de los componentes de la estrategia de cultura ciudadana "Bogotá libre de machismo</t>
  </si>
  <si>
    <t>DANIEL ENRIQUE RIVERA PELAEZ</t>
  </si>
  <si>
    <t>CAROL BURGOS ROMERO</t>
  </si>
  <si>
    <t>JAIRO ENRIQUE VELASCO ALDANA</t>
  </si>
  <si>
    <t>Prestar servicios a la Dirección de Cultura Ciudadana para acompañar y organizar el componente pedagógico y las acciones comunicativas de la estrategia de transformación cultural "Bogotá un espacio libre de machismo", del ámbito diversidad e interculturalidad</t>
  </si>
  <si>
    <t>JUAN DAVID OVIEDO MEDINA</t>
  </si>
  <si>
    <t>Prestar servicios profesionales a la Dirección de Cultura Ciudadana para acompañar y realizar la estructuración y desarrollo de una plataforma interactiva, transmedia y multimedial para la promoción, aprendizaje y visibilización de las estrategias de cultura ciudadana</t>
  </si>
  <si>
    <t>ALEJANDRO MERCHÁN MARTÍNEZ</t>
  </si>
  <si>
    <t>Prestar servicios profesionales a la Dirección de Cultura Ciudadana para acompañar y apoyar la realización gráfica y visual de una plataforma interactiva, transmedia y multimedial para la promoción, aprendizaje y visibilización de las estrategias de cultura ciudadana</t>
  </si>
  <si>
    <t>IVAN ORLANDO LAMPREA GUERRERO</t>
  </si>
  <si>
    <t>Prestar servicios para apoyar a la Dirección de Cultura Ciudadana en el acopio y organización de contenidos para la plataforma interactiva, transmedia y multimedial de cultura ciudadana.</t>
  </si>
  <si>
    <t>LUIS FELIPE ROCHA FRANCO</t>
  </si>
  <si>
    <t>Prestar servicios profesionales a la Dirección de Cultura Ciudadana para apoyar las actividades de preproducción, la gestión operativa y administrativa de la estrategia de cultura ciudadana "Bogotá Vive Natural", específicamente en el cuidado de la fauna silvestre que contemple el contexto de los ecosistemas de la Sabana de Bogotá</t>
  </si>
  <si>
    <t>KATHERINE PRIETO CUERVO</t>
  </si>
  <si>
    <t>Prestar servicios para apoyar a la Dirección de Cultura Ciudadana en la definición de estrategias de distribución, marketing y promoción de los materiales pedagógicos audiovisuales, en su segunda fase de desarrollo (etapa de producción) en el marco de la estrategia Bogotá Vive Natural.</t>
  </si>
  <si>
    <t>Prestar servicios profesionales a la Dirección de Cultura Ciudadana para realizar el levantamiento de información sobre los avances y resultados de las metas del Plan de Desarrollo Distrital - PDD, asociadas a cambio cultural y cultura ciudadana</t>
  </si>
  <si>
    <t>CAROLINA MALAGON ROBAYO</t>
  </si>
  <si>
    <t>Prestar servicios profesionales para acompañar a la Dirección de Cultura Ciudadana en la revisión de los materiales pedagógicos desarrollados en el marco de la estrategia de cultura ciudadana "Bogotá Vive Natural”, en materia de derechos de autor</t>
  </si>
  <si>
    <t>JUAN CARLOS TAVERA CASTILLO</t>
  </si>
  <si>
    <t xml:space="preserve">Investigación, sistematización y memorias sociales
</t>
  </si>
  <si>
    <t>Orientar la formulación y acompañar la implementación de 60 protocolos de investigación, sistematización y memorias sociales de los proyectos  estratégicos del sector Cultura, Recreación y Deporte</t>
  </si>
  <si>
    <t>Orientar la formulacion y acompañar 60 protocolos de investigación, sistematización y memorias sociales de los proyectos estratégicos del sector Cultura, Recreación y Deporte</t>
  </si>
  <si>
    <t>ANA MARIA HIGUITA GONZALEZ</t>
  </si>
  <si>
    <t>MARIA FERNANDA CAJAMARCA MUÑOZ</t>
  </si>
  <si>
    <t>PEDRO ALONSO BERNAL MEAURI</t>
  </si>
  <si>
    <t>JUAN CARLOS ROZO PEREZ</t>
  </si>
  <si>
    <t>JENNIFER EILEEN SUAREZ BONILLA</t>
  </si>
  <si>
    <t>BETTY LEONOR MONZON CIFUENTES</t>
  </si>
  <si>
    <t>ROBINSON SALAZAR CHAVARRO</t>
  </si>
  <si>
    <t>INSTITUTO DISTRITAL PARA LA PROTECCIÓN DE LA NIÑEZ Y LA JUVENTUD - IDIPRON</t>
  </si>
  <si>
    <t>Adición contrato 124 de 2017 - IDIPRON</t>
  </si>
  <si>
    <r>
      <t xml:space="preserve">Anticorrupción y de Atención al Ciudadano
Riesgo de Corrupción - </t>
    </r>
    <r>
      <rPr>
        <sz val="26"/>
        <color rgb="FF000000"/>
        <rFont val="Calibri"/>
        <family val="2"/>
      </rPr>
      <t>Subcomponente/Proceso 4</t>
    </r>
    <r>
      <rPr>
        <sz val="26"/>
        <color rgb="FF000000"/>
        <rFont val="Calibri"/>
        <family val="2"/>
      </rPr>
      <t xml:space="preserve">
Monitoreo y revisión</t>
    </r>
  </si>
  <si>
    <t>Funcionamiento</t>
  </si>
  <si>
    <t xml:space="preserve">Monitorear y revisar periódicamente las matrices del PAAC. </t>
  </si>
  <si>
    <t>Partes interesadas</t>
  </si>
  <si>
    <t>N.A.</t>
  </si>
  <si>
    <t>Número de revisiones de las matrices del PAAC</t>
  </si>
  <si>
    <t>Registrar las acciones de la matriz de riesgos de corrupción de la entidad, en la herramienta de administración de la mejora.</t>
  </si>
  <si>
    <t>% de acciones registradas en la matriz de riesgos de corrupción de le entidad</t>
  </si>
  <si>
    <t>Plan de Acción de Inversión</t>
  </si>
  <si>
    <t>Ejecución Presupuestal 2018</t>
  </si>
  <si>
    <t>Apropiación Disponible</t>
  </si>
  <si>
    <t>Comprometido</t>
  </si>
  <si>
    <t>Descripción</t>
  </si>
  <si>
    <t>Componente</t>
  </si>
  <si>
    <t>% Ejec.</t>
  </si>
  <si>
    <t>Indicador Meta Proyecto</t>
  </si>
  <si>
    <t>Meta</t>
  </si>
  <si>
    <t>E</t>
  </si>
  <si>
    <t>Metas Proyecto</t>
  </si>
  <si>
    <t>Red de cultura ciudadana y democrática</t>
  </si>
  <si>
    <t>Número de redes de cultura ciudadana y democrática, implementadas</t>
  </si>
  <si>
    <t>Orientar y acompañar 16 proyectos de transformación cultural del distrito, en su formulación e implementación.</t>
  </si>
  <si>
    <t>Número de proyectos de transformación cultural del Distrito orientados y acompañados</t>
  </si>
  <si>
    <t>Investigación, sistematización y Memorias sociales</t>
  </si>
  <si>
    <t>Número de protocolos de investigación, sistematización y memoria social orientados y acompañados</t>
  </si>
  <si>
    <t xml:space="preserve">TOTALES </t>
  </si>
  <si>
    <t>Fecha :</t>
  </si>
  <si>
    <t>% Ponderación:</t>
  </si>
  <si>
    <t>MAYOR O  IGUAL  AL 90%
Satisfactorio</t>
  </si>
  <si>
    <t>ENTRE EL 80% Y EL 90%
Con tendencia al alza</t>
  </si>
  <si>
    <t>ENTRE EL 60% Y EL 80%
Con tendencia a la baja</t>
  </si>
  <si>
    <t>MENOR AL 60%
Alerta</t>
  </si>
  <si>
    <t>992 - Patrimonio e Infraestructura cultural fortalecida</t>
  </si>
  <si>
    <t>Dirección de Arte, Cultura y Patrimonio</t>
  </si>
  <si>
    <t>Subdirección de Infraestructura Cultural</t>
  </si>
  <si>
    <t>Subdirector de Infraestructura Cultural</t>
  </si>
  <si>
    <t>Yucelly Nathaly Ascencio González</t>
  </si>
  <si>
    <t>Coordinar, gestionar y ejecutar la política cultural para el patrimonio y la infraestructura cultural con énfasis en el análisis, seguimiento y construcción de instrumentos de planeación, normativos y de política, que incluyan el sector público y privado.</t>
  </si>
  <si>
    <t>1. 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
2. 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</si>
  <si>
    <t>02 - Pilar Democracia urbana</t>
  </si>
  <si>
    <t>17 - Espacio público, derecho de todos</t>
  </si>
  <si>
    <t>139 - Gestión de infraestructura cultural y deportiva nueva, rehabilitada y recuperada</t>
  </si>
  <si>
    <t>Aumentar a 49,7% el porcentaje de personas que usa los equipamientos culturales de su localidad</t>
  </si>
  <si>
    <t>Porcentaje de personas que usa los equipamientos culturales de su localidad</t>
  </si>
  <si>
    <t>Mejorar 140 equipamientos culturales, recreativos y deportivos</t>
  </si>
  <si>
    <t>Número de equipamientos culturales, recreativos y deportivos mejorados</t>
  </si>
  <si>
    <t>12 - Mejorar la infraestructura cultural y el patrimonio material a través del fortalecimiento de los equipamientos culturales y bienes de interés cultural</t>
  </si>
  <si>
    <t>18. APOYOS PARA LA CONSTRUCCIÓN, MEJORAMIENTO, RESTAURACIÓN, DOTACIÓN Y OPERACIÓN DE EQUIPAMIENTOS Y BIENES DE INTERÉS CULTURAL</t>
  </si>
  <si>
    <t>Número de equipamientos culturales mejorados, dotados, adecuados o construidos derivados de la contribución parafiscal – LEP.</t>
  </si>
  <si>
    <t>Mantener actualizada la información, diagnósticos, políticas, lineamientos y planes sectoriales que fortalezcan la gestión y la sostenibilidad de la infraestructura, el patrimonio cultural y sus entornos desde una perspectiva transdiciplinar de relación con las prácticas artísticas y culturales como ejes centrales del desarrollo humano.</t>
  </si>
  <si>
    <t>Usuarios</t>
  </si>
  <si>
    <t>Promover la gestión integral del patrimonio cultural material e inmaterial y la sostenibilidad de equipamientos culturales y deportivos.</t>
  </si>
  <si>
    <t>Gestión de Infraestructura Cultural y Patrimonial</t>
  </si>
  <si>
    <t>PR-GIC-01 v2 Inclusión, cambio de categoría o exclusión de un bien de interés cultural del ámbito distrital
PR-GIC-03 Amparo provisional de Bienes de Interés Cultural (BIC)</t>
  </si>
  <si>
    <t>Gestionar y fortalecer la infraestructura y el patrimonio cultural de la Ciudad</t>
  </si>
  <si>
    <t>Actos administrativos de inclusión, exclusión o cambio de categoria de BIC.</t>
  </si>
  <si>
    <t>1. Ciudadanos 
2. Instituto Distrital de Patrimonio Cultural - IDPC. 
3. Consejo Distrital de Patrimonio Cultural.
4. Secretaría Distrital de Planeación 
5. Ministerio de Cultura</t>
  </si>
  <si>
    <t>IND-GIC-02 Actos administrativos emitidos por la SCRD adoptando las decisiones de Bienes de Interes Cultural (inmuebles y sectores)</t>
  </si>
  <si>
    <t>por demanda</t>
  </si>
  <si>
    <t>Orientar e implementar estrategias de gestión de la infraestructura y el patrimonio cultural de la ciudad a partir de las oportunidades generadas por la ley 1493 de 2011 ¿Ley del espectáculo público¿ y las competencias y funciones de gestión, control y regulación del patrimonio cultural.</t>
  </si>
  <si>
    <t>PR-GIC-02 Asignación y ejecución de los recursos de la contribución parafiscal a escenarios de naturaleza pública, privada o mixta</t>
  </si>
  <si>
    <t>Equipamientos culturales fortalecidos</t>
  </si>
  <si>
    <t xml:space="preserve">Organizaciones titulares de escenarios de las artes escénicas. 
Público asistente a la circulación de las Artes escenicas. </t>
  </si>
  <si>
    <t>IND-GIC-01 Infraestructura Cultural Fortalecida en el Distrito Capital.</t>
  </si>
  <si>
    <t>Dependencias de la entidad
Entidades Externas
Ciudadanía</t>
  </si>
  <si>
    <t>Entidades sin ánimo de lucro, con fines deportivos y recreativos vinculados al Sistema Nacional del Deporte, igualmente a terceros interesados.
Entidades sin ánimo de lucro, con fines culturales, recreativos y deportivos, registrados en la Cámara de Comercio de Bogotá y que NO pertenecen al Sistema Nacional del Deporte, , igualmente a terceros interesados.</t>
  </si>
  <si>
    <t>Políticas culturales para el patrimonio y la infraestructura cultural</t>
  </si>
  <si>
    <t>Gestionar en un 100 % la política cultural relacionada con el patrimonio y la infraestructura cultural, a partir de los instrumentos priorizados.</t>
  </si>
  <si>
    <t>Ley del Espectáculo Público</t>
  </si>
  <si>
    <t>Mejorar 30 Equipamientos Culturales</t>
  </si>
  <si>
    <t>Fortalecmiento de la Infraestrutura Cultural</t>
  </si>
  <si>
    <r>
      <t xml:space="preserve">Anticorrupción y de Atención al Ciudadano
Rendición de cuentas - </t>
    </r>
    <r>
      <rPr>
        <sz val="26"/>
        <color rgb="FF000000"/>
        <rFont val="Calibri"/>
        <family val="2"/>
      </rPr>
      <t>Subcomponente 2</t>
    </r>
    <r>
      <rPr>
        <sz val="26"/>
        <color rgb="FF000000"/>
        <rFont val="Calibri"/>
        <family val="2"/>
      </rPr>
      <t xml:space="preserve">
Diálogo de doble vía con la ciudadanía y sus organizaciones</t>
    </r>
    <r>
      <rPr>
        <sz val="26"/>
        <color rgb="FF000000"/>
        <rFont val="Calibri"/>
        <family val="2"/>
      </rPr>
      <t xml:space="preserve">
Monitoreo y revisión</t>
    </r>
  </si>
  <si>
    <t>Asesoria y orientación para procedimientos de la DACP cómo:
*Implantación de expresiones artisticas de carácter permanente.
*Inclusión, exclusión o cambio de categoria de un BIC.</t>
  </si>
  <si>
    <t>Número de asesorías y orientaciones realizadas</t>
  </si>
  <si>
    <t>Realización de jornadas informativas para la socialización y recepción de inquietudes de las convocatorias a cargo de la DACP</t>
  </si>
  <si>
    <t>Número de jornadas informativas realizadas</t>
  </si>
  <si>
    <t>% de organización de expedientes del archivo de gestión</t>
  </si>
  <si>
    <t>Publicación en página web de la SCRD</t>
  </si>
  <si>
    <t>12 mediciones de la satisfacción de las consultas de los usuarios</t>
  </si>
  <si>
    <t>Documento con la información del adecuado tratamiento de las PQRS.</t>
  </si>
  <si>
    <t>Cualificación del personal, en los puntos de atención.</t>
  </si>
  <si>
    <t>Procesos documentados.</t>
  </si>
  <si>
    <t>Campañas realizadas.</t>
  </si>
  <si>
    <t>Procedimientos actualizados</t>
  </si>
  <si>
    <t>Informes de percepción  ciudadana</t>
  </si>
  <si>
    <t>Grado de solución de quejas y reclamos interpuestos ante la entidad</t>
  </si>
  <si>
    <t>Eficacia en la atención de PQRS</t>
  </si>
  <si>
    <t>Políticas culturales para el patrimonio y la
infraestructura cultural</t>
  </si>
  <si>
    <t>% de la política cultural relacionada con el patrimonio y la infraestructura cultural, a partir de los instrumentos priorizados, gestionada.</t>
  </si>
  <si>
    <t>Ley del espectáculo público</t>
  </si>
  <si>
    <t>Número de equipamientos culturales mejorados</t>
  </si>
  <si>
    <t>Fortalecimiento de la Infraestructura Cultural</t>
  </si>
  <si>
    <t>% Ponderación  :</t>
  </si>
  <si>
    <t>|</t>
  </si>
  <si>
    <t>997 - Fortalecimiento de los procesos y de agentes de formación del sector</t>
  </si>
  <si>
    <t>Subdirección de Arte, Cultura y Patrimonio</t>
  </si>
  <si>
    <t>Subdirectora de Arte, Cultura y Patrimonio</t>
  </si>
  <si>
    <t>Fortalecer y articular los procesos de formación del sector mediante la implementación del SIDFAC, la profesionalización y la cualificación de los agentes artísticos, culturales y deportivos.</t>
  </si>
  <si>
    <t>1. Implementar el Sistema Distrital de Formación Artística y Cultural SIDFAC
2. Brindar una oferta permanente de capacitación y actualización en contenidos, herramientas y metodologías de gestión del desarrollo cultural, recreativo y deportivo, dirigida a la ciudadanía y los agentes del sector en la ciudad.
3. Apoyar a los agentes culturales de la ciudad en procesos de cualificación y validación de saberes y experiencias.</t>
  </si>
  <si>
    <t>01 - Pilar Igualdad de calidad de vida</t>
  </si>
  <si>
    <t>11 - Mejores oportunidades para el desarrollo a través de la cultura, la recreación y el deporte</t>
  </si>
  <si>
    <t>124 - Formación para la transformación del ser</t>
  </si>
  <si>
    <t>Aumentar a 15% el porcentaje de la población que realiza prácticas culturales</t>
  </si>
  <si>
    <t>Porcentaje de población que realiza prácticas culturales</t>
  </si>
  <si>
    <t>Implementar el Sistema Distrital de Formación Artística y Cultural (SIDFAC)</t>
  </si>
  <si>
    <t>Número de Sistemas Distritales de Formación Artística y Cultural (SIDFAC), implementados</t>
  </si>
  <si>
    <t>Atender 4.343 formadores en las áreas de patrimonio, artes, recreación y deporte</t>
  </si>
  <si>
    <t>Número de formadores atendidos en las áreas de patrimonio, artes, recreación y deporte</t>
  </si>
  <si>
    <t>Profesionalización de 45 agentes del sector</t>
  </si>
  <si>
    <t>Número de agentes del sector profesionalizados</t>
  </si>
  <si>
    <t>11 - Ampliar las oportunidades y desarrollar las capacidades de los agentes del sector mediante la oferta de estímulos y apoyos para el desarrollo y circulación de iniciativas culturales</t>
  </si>
  <si>
    <t>17. AGENTES DEL SECTOR PROFESIONALIZADOS</t>
  </si>
  <si>
    <t>Número de agentes del sector apoyados en procesos de profesionalización</t>
  </si>
  <si>
    <t>META 2016-2020</t>
  </si>
  <si>
    <t>1. Implementar el Sistema Distrital de Formación Artística y Cultural SIDFAC</t>
  </si>
  <si>
    <t>Promover el ejercicio pleno de las libertades, derechos y prácticas culturales, recreativas y deportivas con enfoque poblacional y territorial.</t>
  </si>
  <si>
    <t>En proceso de documentación</t>
  </si>
  <si>
    <t xml:space="preserve"> Sistema Distrital de Formación Artística y Cultural SIDFAC</t>
  </si>
  <si>
    <t>2. Brindar una oferta permanente de capacitación y actualización en contenidos, herramientas y metodologías de gestión del desarrollo cultural, recreativo y deportivo, dirigida a la ciudadanía y los agentes del sector en la ciudad.</t>
  </si>
  <si>
    <t>Oferta permanente de capacitación y actualización en contenidos, herramientas y metodologías de gestión del desarrollo cultural, recreativo y deportivo</t>
  </si>
  <si>
    <t>3. Apoyar a los agentes culturales de la ciudad en procesos de cualificación y validación de saberes y experiencias.</t>
  </si>
  <si>
    <t>Apoyos a agentes del sector en procesos de profesionalización</t>
  </si>
  <si>
    <t>Sistema distrital de formación artísica y cultural.</t>
  </si>
  <si>
    <t>Implementar 0,25 sistema Distrital de Formación Artística y Cultural – SIDFAC</t>
  </si>
  <si>
    <t>Prestar los servicios profesionales para acompañar a la Subdirección de Arte, Cultura y Patrimonio, en la orientación, articulación y seguimiento de los procesos y programas asociados al Sistema Distrital de Formación Artística y Cultural – SIDFAC. ESDOP 56</t>
  </si>
  <si>
    <t>DIRECCIÓN DE ARTE, CULTURA Y PATRIMONIO</t>
  </si>
  <si>
    <t>HUGO ALEXANDER CORTES LEON</t>
  </si>
  <si>
    <t>Prestar los servicios profesionales a la Dirección de arte cultura y patrimonio para desarrollar una herramienta de gestión de la información que permita consolidar, organizar, integrar y actualizar los datos, la información y los diagnósticos que se generan como producto de la implementación de las estrategias y acciones de formación artística y cultural del sector, la ciudad y sus localidades de acuerdo a las condiciones de soporte disponibles en la SCRD. ESDOP 82</t>
  </si>
  <si>
    <t>MARIA JIMENA GAMBOA GUARDIOLA</t>
  </si>
  <si>
    <t>Prestar los servicios profesionales para apoyar a la Subdirección de Arte, Cultura y Patrimonio, en el desarrollo de una herramienta de gestión de la información para la implementación de las estrategias y acciones de formación artística y cultural del sector, la ciudad y sus localidades.</t>
  </si>
  <si>
    <t>JESUS ENRIQUE VELEZ GUTIERREZ</t>
  </si>
  <si>
    <t>Encuentros académicos para la formación de agentes artísticos, culturales y deportivos.</t>
  </si>
  <si>
    <t>Atender 800 agentes del sector  en procesos de formación y cualificación.</t>
  </si>
  <si>
    <t>Prestar los servicios profesionales para acompañar a la Subdirección de Arte, Cultura y Patrimonio, en la implementación de acciones de capacitación a los agentes del sector y el fortalecimiento de los procesos de formación informal en arte, cultura y patrimonio. ESDOP 65</t>
  </si>
  <si>
    <t>LUIS ALEJANDRO BAQUERO GARZON</t>
  </si>
  <si>
    <t>Prestar los servicios profesionales para acompañar a la Dirección de Arte, Cultura y Patrimonio,en el desarrollo, programación y diseño gráfico de la plataforma de formación en gestión cultural del SIDFAC. ESDOP 90</t>
  </si>
  <si>
    <t>ALEJANDRO GRISALES VALENCIA</t>
  </si>
  <si>
    <t>DIRECCIÓN DE CULTURA CIUDADANA</t>
  </si>
  <si>
    <t xml:space="preserve">Profesionalización de agentes artísticos y deportivos
</t>
  </si>
  <si>
    <t>Apoyar 45 agentes del sector en procesos profesionalización</t>
  </si>
  <si>
    <t>Apoyar a la SACP en la revisión, actualización y socialización de la información relacionada con la oferta de Educación artistica y cultural . ESDOP 67</t>
  </si>
  <si>
    <t>ANA MARIA GONZALEZ RUIZ</t>
  </si>
  <si>
    <t>Prestar los servicios profesionales para acompañar a la Subdirección de Arte, Cultura y Patrimonio, en la revisión, actualización y socialización de la información relacionada con la demanda ocupacional y laboral en artes, cultura y patrimonio. ESDOP 81</t>
  </si>
  <si>
    <t>JULIO CESAR CUBILLOS ALZATE</t>
  </si>
  <si>
    <t>Adición Contrato No. 114 de 2018</t>
  </si>
  <si>
    <t>Por medio de la cual se acoge la recomendación del comité para la designación de los jurados que tendrán a cargo la evaluación de las propuestas inscritas y habilitadas para la Convocatoria"APOYO A PROCESOS DE PROFESIONALIZACIÓN" del Portafolio Distrital de Estímulos 2018 de la Secretaría Distrital de Cultura, Recreación y Deporte</t>
  </si>
  <si>
    <t>CLAUDIA GREIFF PIRAJAN</t>
  </si>
  <si>
    <t>SILVIA BEATRIZ JAIMES NIÑO</t>
  </si>
  <si>
    <t>MARIA PAOLA CHAVES OLARTE</t>
  </si>
  <si>
    <t>Implementar 1 Sistema Distrital de Formación Artística y Cultural (SIDFAC)</t>
  </si>
  <si>
    <t>Sistema distrital de formación artística y cultural</t>
  </si>
  <si>
    <t>Atender 4,000 agentes del sector en procesos de formación y cualificación</t>
  </si>
  <si>
    <t>Encuentros académicos para la formación de agentes artísticos, culturales y deportivos</t>
  </si>
  <si>
    <t>Profesionalización de agentes artísticos y deportivos</t>
  </si>
  <si>
    <t>1007     Información y ciudadanía digital para todos</t>
  </si>
  <si>
    <t>Dirección de Gestión Corporativa</t>
  </si>
  <si>
    <t>Dirección de Gestión Corporativa - Grupo de Sistemas</t>
  </si>
  <si>
    <t>Dirección de Planeación</t>
  </si>
  <si>
    <t>Director (a) de Gestión Corporativa</t>
  </si>
  <si>
    <t>Carlos Alirio Beltrán</t>
  </si>
  <si>
    <t>Consolidar la cultura digital en el sector, a partir del diseño e implementación de un programa de estandarización de los datos, estadísticas y sistemas de información administrativa y misional de la entidad que permita la interoperabilidad de sus plataformas y bases de datos en el ámbito sectorial y distrital.</t>
  </si>
  <si>
    <r>
      <rPr>
        <b/>
        <sz val="48"/>
        <color rgb="FF000000"/>
        <rFont val="Calibri"/>
        <family val="2"/>
      </rPr>
      <t>1.</t>
    </r>
    <r>
      <rPr>
        <sz val="48"/>
        <color rgb="FF000000"/>
        <rFont val="Calibri"/>
        <family val="2"/>
      </rPr>
      <t xml:space="preserve"> Implementar de manera concertada las acciones establecidas en la estrategia distrital para la construcción de un Gobierno de Tecnologías de la Información ¿ TI y fortalecimiento de su arquitectura empresarial.
</t>
    </r>
    <r>
      <rPr>
        <b/>
        <sz val="48"/>
        <color rgb="FF000000"/>
        <rFont val="Calibri"/>
        <family val="2"/>
      </rPr>
      <t>2.</t>
    </r>
    <r>
      <rPr>
        <sz val="48"/>
        <color rgb="FF000000"/>
        <rFont val="Calibri"/>
        <family val="2"/>
      </rPr>
      <t xml:space="preserve"> Diseñar e implementar un programa para el desarrollo de la estrategia distrital de fortalecimiento de la arquitectura empresarial (TI) de la entidad.
</t>
    </r>
    <r>
      <rPr>
        <b/>
        <sz val="48"/>
        <color rgb="FF000000"/>
        <rFont val="Calibri"/>
        <family val="2"/>
      </rPr>
      <t xml:space="preserve">3. </t>
    </r>
    <r>
      <rPr>
        <sz val="48"/>
        <color rgb="FF000000"/>
        <rFont val="Calibri"/>
        <family val="2"/>
      </rPr>
      <t xml:space="preserve"> Diseñar e implementar un plan de estandarización de información, bases de datos y sistemas únicos de información misional, en el marco de los lineamientos y programas distritales.
4. Diseñar e implementar un plan de seguridad de la información en la entidad para la adopción de las normas técnicas derivadas de la ISO 27001.</t>
    </r>
  </si>
  <si>
    <t>07 - Eje transversal Gobierno legítimo, fortalecimiento local y eficiencia</t>
  </si>
  <si>
    <t>44    Gobierno y ciudadanía digital</t>
  </si>
  <si>
    <t>192 -  Fortalecimiento institucional a través del uso de TIC</t>
  </si>
  <si>
    <t>Mejorar el índice de gobierno abierto para la ciudad en diez puntos</t>
  </si>
  <si>
    <t>índice de gobierno abierto</t>
  </si>
  <si>
    <t>380 - Realizar el 100% de las acciones programadas para la construcción de un Gobierno de Tecnologías de la Información – TI y para el fortalecimiento de  la arquitectura empresarial.</t>
  </si>
  <si>
    <t>452 - Porcentaje de acciones programadas para la construcción de un Gobierno de Tecnologías de la Información - TI y para el fortalecimiento de la arquitectura empresarial.</t>
  </si>
  <si>
    <t>23. FORTALECIMIENTO DE LA INSTITUCIONALIDAD PARA EL FOMENTO DE LO PÚBLICO</t>
  </si>
  <si>
    <t>Porcentaje de avance para implementar las acciones establecidas en el programa institucional de fortalecimiento.</t>
  </si>
  <si>
    <t>1. Implementar de manera concertada las acciones establecidas en la estrategia distrital para la construcción de un Gobierno de Tecnologías de la Información ¿ TI y fortalecimiento de su arquitectura empresarial.</t>
  </si>
  <si>
    <t>De los Recursos</t>
  </si>
  <si>
    <t>Gestionar los recursos necesarios en el corto, mediano y largo plazo y su utilización de forma eficiente y eficaz.</t>
  </si>
  <si>
    <t>Gestión de TIC</t>
  </si>
  <si>
    <t>PR-TIC-03 v5 Administración base de datos
PR-TIC-01 v6 Mantenimiento de aplicaciones
PR-TIC-02 v8 Soporte técnico
MN-04-CP-TIC-EST v1 Plan de Contingencia de Información y Comunicaciones
MN-05-CP-TIC-EST v1 Política de Seguridad Informática
FR-01-CP-TIC-EST v1 Acuerdo de confidencialidad de la información</t>
  </si>
  <si>
    <t xml:space="preserve">Incluye la identificación de necesidades en tecnologías de la información y las comunicaciones (TICS), la elaboración del Plan Estratégico de TIC (PETIC), su implementación, evaluación y seguimiento.
</t>
  </si>
  <si>
    <t xml:space="preserve">Herramientas de tecnologías de la información y las comunicaciones (TICS), la elaboración del Plan Estratégico de TIC (PETIC),
</t>
  </si>
  <si>
    <t>IND-TIC-01 Continuidad de servicios en red</t>
  </si>
  <si>
    <t>2. Diseñar e implementar un programa para el desarrollo de la estrategia distrital de fortalecimiento de la arquitectura empresarial (TI) de la entidad.</t>
  </si>
  <si>
    <t>Desarrollo de la arquitectura empresarial (TI) de la entidad.</t>
  </si>
  <si>
    <t>IND-TIC-02 Eficacia en la solución de requerimientos</t>
  </si>
  <si>
    <t>k</t>
  </si>
  <si>
    <t>3.  Diseñar e implementar un plan de estandarización de información, bases de datos y sistemas únicos de información misional, en el marco de los lineamientos y programas distritales.</t>
  </si>
  <si>
    <t>De Procesos</t>
  </si>
  <si>
    <t>Sistema de Información en operación y permenantemente actualizado
Desarrollo de la arquitectura empresarial (TI) de la entidad.</t>
  </si>
  <si>
    <t>IND-TIC-03 Oportunidad en la atención de requerimientos</t>
  </si>
  <si>
    <t>4. Diseñar e implementar un plan de seguridad de la información en la entidad para la adopción de las normas técnicas derivadas de la ISO 27001.</t>
  </si>
  <si>
    <t>Plan de seguridad de la información en la entidad</t>
  </si>
  <si>
    <t>IND-TIC-04 Nivel de satisfacción del cliente con el servicio de gestión de tecnología</t>
  </si>
  <si>
    <t>Plan Integral de Gestión</t>
  </si>
  <si>
    <t>Tecnologías de la información-ti y aplicaciones</t>
  </si>
  <si>
    <t>Realizar el 100% de las de las acciones programadas para la construcción de un Gobierno de Tecnologías de la Información TI y para el fortalecimiento de la arquitectura empresarial.</t>
  </si>
  <si>
    <t>Prestar con plena autonomía técnica y administrativa los servicios profesionales para apoyar la implementación de la segunda fase de la metodología de arquitectura empresarial en la Secretaría. ESDOP 73</t>
  </si>
  <si>
    <t>Dirección de Gestión Corporativa - Grupo Interno de Sistemas</t>
  </si>
  <si>
    <t>FABIO HERNAN OSORIO VILLADA</t>
  </si>
  <si>
    <t>453 - Porcentaje de acciones programadas para la construcción de un Gobierno de Tecnologías de la Información - TI y para el fortalecimiento de la arquitectura empresarial.</t>
  </si>
  <si>
    <t>Prestar con plena autonomía técnica y administrativa los servicios profesionales para continuar el proceso de implementación de tecnología IPV6 en la Secretaría. ESDOP 62</t>
  </si>
  <si>
    <t>OSCAR ANDRES RIVEROS MOYANO</t>
  </si>
  <si>
    <t>454 - Porcentaje de acciones programadas para la construcción de un Gobierno de Tecnologías de la Información - TI y para el fortalecimiento de la arquitectura empresarial.</t>
  </si>
  <si>
    <t>Prestar con plena autonomía técnica y administrativa los servicios profesionales para apoyar el desarrollo de aplicaciones y nuevas funcionalidades de los sistemas de información misionales de la Secretaría. ESDOP 124</t>
  </si>
  <si>
    <t>MARIO ESTEBAN ORTEGA GARCES</t>
  </si>
  <si>
    <t>455 - Porcentaje de acciones programadas para la construcción de un Gobierno de Tecnologías de la Información - TI y para el fortalecimiento de la arquitectura empresarial.</t>
  </si>
  <si>
    <t xml:space="preserve">Fortalecimiento de la arquitectura empresarial -
siscred
</t>
  </si>
  <si>
    <t>Implementar el 100% de las acciones programadas, en el marco del programa distrital sobre estándares de información, bases de datos y sistemas únicos de información misional.</t>
  </si>
  <si>
    <t>Apoyar a la Dirección de Planeación en estandarización de las bases de datos y la elaboración de estudios cuantitativos sectoriales y otros tipos de análisis de información requeridos por la Secretaría de Cultura Recreación y Deporte  y las entidades del sector.</t>
  </si>
  <si>
    <t>Apoyar a la Dirección de Planeación en estandarización de las bases de datos y la elaboración de estudios cuantitativos sectoriales y otros tipos de análisis de información requeridos por la Secretaría de Cultura Recreación y Deporte  y las entidades del sector. ESDOP 4</t>
  </si>
  <si>
    <t>HERNANDO FLOREZ ALVAREZ</t>
  </si>
  <si>
    <t>Apoyar la elaboración de analisis de información del Sector Cultura, Recreación y Deporte, la elaboración de boletines e informes y la generación de reportes, correspondientes al Plan de Desarrollo: Bogotá Mejor para Todos. ESDOP 10</t>
  </si>
  <si>
    <t>GLORIA PATRICIA VEANDIA MENDEZ</t>
  </si>
  <si>
    <t>Apoyo técnico a la Dirección de Planeación en el  desarrollo informático del Sistema de Planeación y Seguimiento a la Inversión, en los módulos de territorialización, poblaciones, y el módulo de reportes. ESDOP 8</t>
  </si>
  <si>
    <t>JONATHAN DE JESUS PATIÑO RICO</t>
  </si>
  <si>
    <t>Apoyo técnico en el desarrollo informático del sistema niño a niño de la Ruta de Atención Integral (RIA) del Distrito, en lo relacionado con la SCRD y las entidades del Sector. ESDOP 5</t>
  </si>
  <si>
    <t>RODRIGO ORTIZ LOPEZ</t>
  </si>
  <si>
    <t>Apoyar a la Dirección de Planeación  en el desarrollo y elaboración de productos de información de carácter geoespacial y la generación de mapas temáticos según requerimientos del Sector y de las diferentes áreas de la Secretaría de Cultura, Recreación y Deporte. ESDOP 6</t>
  </si>
  <si>
    <t>SERGIO ALBERTO BLANCO ROJAS</t>
  </si>
  <si>
    <t xml:space="preserve">Adición Contrato 91 de 2018 </t>
  </si>
  <si>
    <t>Plan de seguridad de la información</t>
  </si>
  <si>
    <t>Ejecutar el 100% de las acciones establecidas para la implementación del plan de seguridad de la información en la entidad.</t>
  </si>
  <si>
    <t>Actividades de sensibilización de seguridad de la información. ESDOP 74</t>
  </si>
  <si>
    <t>CAJA DE COMPENSACIÓN FAMILIAR - COMPENSAR</t>
  </si>
  <si>
    <t xml:space="preserve">Complementar el sistema de copias de seguridad </t>
  </si>
  <si>
    <t>Prestar con plena autonomía técnica y administrativa los servicios profesionales para continuar la implementación del Subsistema de Gestión de Seguridad de la Información de la Secretaría. ESDOP 33</t>
  </si>
  <si>
    <t>LEONARDO SANTOS CHACON</t>
  </si>
  <si>
    <t>Anticorrupción y de Atención al Ciudadano/Transparencia y Acceso de la Información/
Subcomponente 3
Elaboración de instrumentos de Gestión de la Información</t>
  </si>
  <si>
    <t>Elaborar acto administrativo para la adopción de inventario de activos de información y esquema de publicación.</t>
  </si>
  <si>
    <t>31 de Mayo del 2018.</t>
  </si>
  <si>
    <t>NA</t>
  </si>
  <si>
    <t>Acto administrativo adoptado</t>
  </si>
  <si>
    <t xml:space="preserve">Tratamiento de Riesgos de Seguridad y Privacidad de la Información 
</t>
  </si>
  <si>
    <t>Reportan un documento que contiene el objetivo, alcance, definiciones y control de cambio, pero no se evidencia las actividades del Plan.</t>
  </si>
  <si>
    <t>Plan de Trabajo Subsistema de Gestión de Seguridad de la Información</t>
  </si>
  <si>
    <t>Verificar el cumplimiento de A5.1.1. Politicas para la seguridad de la información</t>
  </si>
  <si>
    <t>Anual</t>
  </si>
  <si>
    <t>Informe Trimestral de Gestión de Seguridad de la Información</t>
  </si>
  <si>
    <t>Verificar el cumplimiento de A5.1.2. Revisión de las políticas para la seguridad de la información</t>
  </si>
  <si>
    <t>Verificar el  cumplimiento de A.6.1.1. Roles y Responsabilidades para SI</t>
  </si>
  <si>
    <t>Semestral</t>
  </si>
  <si>
    <t>Verificar el cumplimiento de A.6.1.2. Separación de deberes</t>
  </si>
  <si>
    <t>Verificar el cumplimiento de A.6.1.3. Contacto con las autoridades</t>
  </si>
  <si>
    <t>Verificar el cumplimiento de A.6.1.4. Contacto con grupos de interés especial</t>
  </si>
  <si>
    <t>Verificar el cumplimiento de A.6.1.5. Seguridad de la Información en la gestión de proyectos</t>
  </si>
  <si>
    <t>Trimestral</t>
  </si>
  <si>
    <t>Verificar el cumplimiento de A.6.2.1. Política para dispositivos móviles</t>
  </si>
  <si>
    <t>Verificar el cumplimiento de A.6.2.2. Teletrabajo</t>
  </si>
  <si>
    <t>Verificar el cumplimiento de A.7.1.1. Selección</t>
  </si>
  <si>
    <t>Mensual</t>
  </si>
  <si>
    <t>Verificar el cumplimiento de A.7.1.2. Términos y condiciones del empleo</t>
  </si>
  <si>
    <t>Verificar el cumplimiento de A.7.2.1. Responsabilidades de la Dirección</t>
  </si>
  <si>
    <t>A.7.2.2. Toma de Conciencia, Educación y Formación en SI</t>
  </si>
  <si>
    <t>A.7.2.3. Proceso Disciplinario</t>
  </si>
  <si>
    <t>A.7.3.1 Terminación o cambio de responsabilidades de empleo</t>
  </si>
  <si>
    <t>A.8.1.1. Inventario de Activos</t>
  </si>
  <si>
    <t>A.8.1.2. Propiedad de los Activos</t>
  </si>
  <si>
    <t>A.8.1.3. Uso aceptable de los Activos</t>
  </si>
  <si>
    <t>A.8.1.4. Devolución de los Activos</t>
  </si>
  <si>
    <t>A.8.2.1. Clasificación de la Información</t>
  </si>
  <si>
    <t>A.8.2.2. Etiquetado de la Información</t>
  </si>
  <si>
    <t>A.8.2.3. Manejo de Activos</t>
  </si>
  <si>
    <t>A.8.3.1. Gestión de medios removibles</t>
  </si>
  <si>
    <t>A.8.3.2. Disposición de medios</t>
  </si>
  <si>
    <t>A.8.3.3. Transferencia de medios físicos</t>
  </si>
  <si>
    <t>A.9.1.1. Política de Control de Acceso</t>
  </si>
  <si>
    <t>A.9.1.2. Acceso a redes y a servicios de red</t>
  </si>
  <si>
    <t>A.9.2.1. Registro y cancelación del registro de usuarios</t>
  </si>
  <si>
    <t>A.9.2.2. Suministro de acceso de usuarios</t>
  </si>
  <si>
    <t>A.9.2.3. Gestión de derechos de acceso privilegiado</t>
  </si>
  <si>
    <t>A.9.2.4. Gestión de Información de autenticación secreta de usuarios</t>
  </si>
  <si>
    <t>A.9.2.5. Revisión de los derechos de acceso de usuarios</t>
  </si>
  <si>
    <t>A.9.2.6. Retiro o ajuste de los derechos de acceso</t>
  </si>
  <si>
    <t>9.3.1 Uso de información de autenticación secreta</t>
  </si>
  <si>
    <t>A.9.4.1. Restricción de acceso a la información</t>
  </si>
  <si>
    <t>A.9.4.2. Procedimiento de ingreso seguro</t>
  </si>
  <si>
    <t>A.9.4.3. Sistema de gestión de contraseñas</t>
  </si>
  <si>
    <t>A.9.4.4. Uso de programas utilitarios privilegiados</t>
  </si>
  <si>
    <t>A.9.4.5. Control de acceso a códigos fuente de programas</t>
  </si>
  <si>
    <t>A.10.1.1. Política sobre uso de controles criptográficos</t>
  </si>
  <si>
    <t>A.10.1.2. Gestión de llaves</t>
  </si>
  <si>
    <t>A.11.1.1. Perímetro de Seguridad Física</t>
  </si>
  <si>
    <t>A.11.1.2. Controles de Acceso Físico</t>
  </si>
  <si>
    <t>A.11.1.3. Seguridad en oficinas, recintos e instalaciones</t>
  </si>
  <si>
    <t>A.11.1.4. Protección contra amenazas externas y ambientales</t>
  </si>
  <si>
    <t>A.11.1.5. Trabajo en áreas seguras</t>
  </si>
  <si>
    <t>A.11.1.6. Áreas de despacho y carga</t>
  </si>
  <si>
    <t>A.11.2.1. Ubicación y protección de los equipos.</t>
  </si>
  <si>
    <t>A.11.2.2.Servicio de suministro</t>
  </si>
  <si>
    <t>A.11.2.3. Seguridad del cableado</t>
  </si>
  <si>
    <t>A.11.2.4. Mantenimiento de equipos</t>
  </si>
  <si>
    <t>A.11.2.5. Retiro de Activos</t>
  </si>
  <si>
    <t>A.11.2.6. Seguridad de equipos y activos fuera de las instalaciones</t>
  </si>
  <si>
    <t>A11.2.7. Disposición segura o reutilización de equipos</t>
  </si>
  <si>
    <t>A11.2.8. Equipos de usuario desatendido</t>
  </si>
  <si>
    <t>A.11.2.9. Política de Escritorio Limpio y pantalla limpia</t>
  </si>
  <si>
    <t>A.12.1.1 Procedimientos de operación documentados</t>
  </si>
  <si>
    <t>A.12.1.2. Gestión de Cambios</t>
  </si>
  <si>
    <t>A.12.1.3. Gestión de  capacidad.</t>
  </si>
  <si>
    <t>A.12.1.4 Separación  de los ambientes de desarrollo, pruebas, y operación.</t>
  </si>
  <si>
    <t>A.12.2.1. Controles contra códigos maliciosos</t>
  </si>
  <si>
    <t>A.12.3.1. Respaldo de la Información</t>
  </si>
  <si>
    <t>A.12.4.1. Registro de eventos</t>
  </si>
  <si>
    <t>A.12.4.2. Protección de la información de registro</t>
  </si>
  <si>
    <t>A.12.4.3. Registros de administrador y del operador</t>
  </si>
  <si>
    <t>A.12.4.4. Sincronización de relojes</t>
  </si>
  <si>
    <t>A.12.5.1. Instalación de software en los sistemas operativos</t>
  </si>
  <si>
    <t>A.12.6.1. Gestión de las vulnerabilidades técnicas</t>
  </si>
  <si>
    <t>A.12.6.2. Restricciones sobre la instalación de software</t>
  </si>
  <si>
    <t>A.12.7.1. Controles de auditorías de sistemas de información</t>
  </si>
  <si>
    <t>Informes de Auditoría Interna</t>
  </si>
  <si>
    <t>A.13.1.1. Controles de redes</t>
  </si>
  <si>
    <t>A.13.1.2. Seguridad de los servicios de red</t>
  </si>
  <si>
    <t>A.13.1.3. Separación en las redes</t>
  </si>
  <si>
    <t>A.13.2.1. Políticas y procedimientos de transferencia de información</t>
  </si>
  <si>
    <t>A.13.2.2. Acuerdos sobre transferencia de información</t>
  </si>
  <si>
    <t>A.13.2.3. Mensajería electrónica</t>
  </si>
  <si>
    <t>A.13.2.4. Acuerdos de confidencialidad o de no divulgación</t>
  </si>
  <si>
    <t>A.14.1.1. Análisis y especificación de requisitos de seguridad de la información</t>
  </si>
  <si>
    <t>A.14.1.2. Seguridad de servicios de las aplicaciones en redes públicas</t>
  </si>
  <si>
    <t>A.14.1.3. Protección de transacciones de los servicios de las aplicaciones</t>
  </si>
  <si>
    <t>A.14.2.1. Política de desarrollo seguro</t>
  </si>
  <si>
    <t>A.14.2.2. Procedimientos de control de cambios de sistemas</t>
  </si>
  <si>
    <t>A.14.2.3. Revisión técnica de las aplicaciones después de cambios en la plataforma de operación</t>
  </si>
  <si>
    <t>A.14.2.4. Restricciones en los cambios a los paquetes de software</t>
  </si>
  <si>
    <t>A.14.2.5. Principios de construcción de los sistemas seguros</t>
  </si>
  <si>
    <t>A.14.2.6. Ambiente de desarrollo seguro</t>
  </si>
  <si>
    <t>A.14.2.7. Desarrollo contratado externamente</t>
  </si>
  <si>
    <t>A.14.2.8. Prueba de seguridad del  sistema</t>
  </si>
  <si>
    <t>A.14.2.9. Prueba de aceptación de sistemas</t>
  </si>
  <si>
    <t>A.14.3.1. Protección de datos de prueba</t>
  </si>
  <si>
    <t xml:space="preserve">A.15.1.1. Política de seguridad de la información para las relaciones con los proveedores </t>
  </si>
  <si>
    <t>A.15.1.2. Tratamiento de la seguridad dentro de los acuerdos con proveedores</t>
  </si>
  <si>
    <t>A.15.1.3. Cadena de suministro de tecnología de información y comunicación</t>
  </si>
  <si>
    <t>A.15.2.1. Seguimiento y revisión de los servicios de los proveedores</t>
  </si>
  <si>
    <t>A.15.2.2. Gestión de cambios en los servicios en los proveedores</t>
  </si>
  <si>
    <t>A.16.1.1. Responsabilidades y procedimientos</t>
  </si>
  <si>
    <t>A.16.1.2. Reporte de eventos de seguridad de la información</t>
  </si>
  <si>
    <t xml:space="preserve">A.16.1.3. Reporte de debilidades de seguridad de la información </t>
  </si>
  <si>
    <t>A.16.1.4. Evaluación de eventos de seguridad de la información y decisiones sobre ellos</t>
  </si>
  <si>
    <t>A.16.1.5. Respuesta a incidentes de seguridad de la información</t>
  </si>
  <si>
    <t xml:space="preserve">A.16.1.6. Aprendizaje obtenido de los incidentes de seguridad de la información </t>
  </si>
  <si>
    <t>A.16.1.7. Recolección de evidencia</t>
  </si>
  <si>
    <t xml:space="preserve">A.17.1.1. Planificación de la continuidad de la seguridad de la información </t>
  </si>
  <si>
    <t>A.17.1.2. Implementación de la continuidad de la seguridad de la información</t>
  </si>
  <si>
    <t>A.17.1.3. Verificación, revisión y evaluación de la continuidad de la seguridad de la información</t>
  </si>
  <si>
    <t>17.2.1. Disponibilidad de instalaciones de procesamiento de información</t>
  </si>
  <si>
    <t>18.1.1. Identificación de la legislación aplicable y de los requisitos contractuales</t>
  </si>
  <si>
    <t>18.1.2. Derechos de propiedad intelectual</t>
  </si>
  <si>
    <t>18.1.3. Protección de registros</t>
  </si>
  <si>
    <t>18.1.4. Privacidad y protección de información de datos personales</t>
  </si>
  <si>
    <t>18.1.5. Reglamentación de controles criptográficos</t>
  </si>
  <si>
    <t>18.2.1. Revisión independiente de seguridad de la información</t>
  </si>
  <si>
    <t xml:space="preserve">18.2.2. Cumplimiento con las políticas y normas de seguridad </t>
  </si>
  <si>
    <t>18.2.3.Revisión del cumplimiento técnico</t>
  </si>
  <si>
    <t xml:space="preserve">Plan Estratégico de Tecnologías de la Información y las Comunicaciones PETI
</t>
  </si>
  <si>
    <t>Porcentaje de las acciones programadas para la construcción de un Gobierno de Tecnologías de la Información TI y para el fortalecimiento de la arquitectura empresarial realizadas</t>
  </si>
  <si>
    <t>Fortalecimiento de la arquitectura empresarial - siscred</t>
  </si>
  <si>
    <t>Porcentaje de las  acciones programadas, en el marco del programa distrital sobre estándares de información, bases de datos y sistemas únicos de información misional para su implementación</t>
  </si>
  <si>
    <t>Plan de Seguridad de la información</t>
  </si>
  <si>
    <t>Porcentaje de las acciones establecidas para la implementación del plan de seguridad de la información en la entidad ejecutadas.</t>
  </si>
  <si>
    <t>1008 -  Fomento y gestión para el desarrollo cultural</t>
  </si>
  <si>
    <t>Dirección de Fomento</t>
  </si>
  <si>
    <t>Dirección de Asuntos Locales y Participación</t>
  </si>
  <si>
    <t>Directora de Fomento</t>
  </si>
  <si>
    <t>Luz Elena Chang Pabón</t>
  </si>
  <si>
    <t>Ampliar las oportunidades y desarrollar las capacidades de los agentes del sector mediante la oferta de estímulos y cooperación para el desarrollo de iniciativas culturales de personas, colectivos, comunidades y  organizaciones, así como la formulación y el seguimiento de políticas culturales.</t>
  </si>
  <si>
    <t>1. Formular, hacer seguimiento y evaluación de la política cultural.
2. Ofrecer los programas de fomento del sector, mejorando sus procedimientos y generando lineamientos sectoriales para su implementación.
3. Formular e implementar la política cultural de emprendimiento de industrias culturales y creativas.
4. Promover las iniciativas de clúster para las industrias culturales y creativas.
5. Crear y coordinar el capítulo de la cuenta satélite nacional de cultura.</t>
  </si>
  <si>
    <t>126 -  Política de emprendimiento e industrias culturales y creativas</t>
  </si>
  <si>
    <t>359 - Formular e implementar la política pública de emprendimiento y fomento a las industrias culturales y
creativas</t>
  </si>
  <si>
    <t>Número de políticas públicas de emprendimiento e industrias culturales y creativas formuladas</t>
  </si>
  <si>
    <t>360 - Fortalecer 4 iniciativas de clúster y valor compartido</t>
  </si>
  <si>
    <t>Número de iniciativas de clúster fortalecidas</t>
  </si>
  <si>
    <t>361 - Crear el capítulo Bogotá en la cuenta satélite de cultura</t>
  </si>
  <si>
    <t>Número de capítulos de la cuenta satélite en cultura, creados</t>
  </si>
  <si>
    <t>127 - Programa de estímulos</t>
  </si>
  <si>
    <t>347 - Aumentar a 3.143 el número de estímulos entregados a agentes del sector</t>
  </si>
  <si>
    <t>Número estímulos otorgados a agentes del sector</t>
  </si>
  <si>
    <t>351 - Aumentar a 400 los proyectos de organizaciones culturales, recreativas y deportivas apoyados</t>
  </si>
  <si>
    <t>Número de proyectos de organizaciones culturales, recreativas y deportivas apoyados</t>
  </si>
  <si>
    <t>11 -  Ampliar las oportunidades y desarrollar las capacidades de los agentes del sector mediante la oferta de estímulos y apoyos para el desarrollo y circulación de iniciativas culturales</t>
  </si>
  <si>
    <t>16. ESTÍMULOS Y APOYOS A LA OFERTA CULTURAL, RECREATIVA Y DEPORTIVA</t>
  </si>
  <si>
    <t>Número de estímulos y apoyos entregados</t>
  </si>
  <si>
    <t>1. Formular, hacer seguimiento y evaluación de la política cultural.</t>
  </si>
  <si>
    <t>Liderar y coordinar la planeación estratégica de la SCRD y del sector acompañando la elaboración y ejecución de las políticas, planes, programas y proyectos en todo el ciclo de vida de los mismos.</t>
  </si>
  <si>
    <t>Número de políticas públicas formuladas y actualizadas</t>
  </si>
  <si>
    <t>2. Ofrecer los programas de fomento del sector, mejorando sus procedimientos y generando lineamientos sectoriales para su implementación.</t>
  </si>
  <si>
    <t>Fomentar el emprendimiento de las organizaciones y agentes del sector en sus distintos componentes.</t>
  </si>
  <si>
    <t>Fomento</t>
  </si>
  <si>
    <t>PR-FOM-01 v9 Programa distrital de apoyos concertados
PR-FOM-04 v15 Programa distrital de estímulos
PR-FOM-08 v5 Jurados</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</si>
  <si>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</si>
  <si>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Programa Distrital de Estímulos 
Programa Distrital de Apoyos Concertados
Alianzas Estratégicas</t>
  </si>
  <si>
    <t>IND-FOM-01 Efectividad en la entrega de los estimulos ofertados en cada vigencia.</t>
  </si>
  <si>
    <t>IND-FOM-02 Nivel de satisfacción de los participantes con los procesos de convocatoria</t>
  </si>
  <si>
    <t>IND-FOM-03 Efectividad en el apoyo a las organizaciones culturales y recreativas</t>
  </si>
  <si>
    <t xml:space="preserve">Eficiencia </t>
  </si>
  <si>
    <t>IND-FOM-04 Participación de los distintos grupos poblacionales, étnicos y etarios</t>
  </si>
  <si>
    <t>IND-FOM-05 Cobertura de los recursos entregados a nivel territorial.</t>
  </si>
  <si>
    <t>3. Formular e implementar la política cultural de emprendimiento de industrias culturales y creativas.</t>
  </si>
  <si>
    <t>4. Promover las iniciativas de clúster para las industrias culturales y creativas.</t>
  </si>
  <si>
    <t>Iniciativas de Clúster promovidas</t>
  </si>
  <si>
    <t>Número de Clústeres promovidos</t>
  </si>
  <si>
    <t>5. Crear y coordinar el capítulo de la cuenta satélite nacional de cultura</t>
  </si>
  <si>
    <t>Capítulo de la Cuenta Satélite creado y coordinado</t>
  </si>
  <si>
    <t>Número de capítulos de la cuenta satélite creados y coordinados</t>
  </si>
  <si>
    <t>Programa de fomento - estimulos</t>
  </si>
  <si>
    <t>Aumentar a 3.143 el número de estímulos entregados a agentes del sector</t>
  </si>
  <si>
    <t>Otorgar 241 estímulos a agentes del sector Cultura, Recreación y Deporte</t>
  </si>
  <si>
    <t>DIRECCIÓN DE FOMENTO</t>
  </si>
  <si>
    <t>Gestion, seguimiento, evaluacion,  actualizacion y formulacion de politicas publicas culturales</t>
  </si>
  <si>
    <t>Implementar el 100 % de las acciones de formulación, seguimiento y evaluación de las políticas públicas de los subcampos del arte, la cultura y el patrimonio priorizados.</t>
  </si>
  <si>
    <t xml:space="preserve">Programas de fomento – Alianzas y apoyos
</t>
  </si>
  <si>
    <t>Aumentar a 400 los proyectos de organizaciones culturales, recreativas y deportivas apoyados</t>
  </si>
  <si>
    <t>Apoyar 108 proyectos de organizaciones culturales, recreativas y deportivas</t>
  </si>
  <si>
    <t xml:space="preserve">Apoyar al CONTRATISTA para la realización de actividades culturales, artísticas, y/o recreativas y deportivas en la ciudad de Bogotá a través de la realización del proyecto: “FESTIVAL INTERNACIONAL DE MÚSICA SACRA DE BOGOTÁ- 7MA EDICIÓN" en el marco del Plan de Desarrollo “Bogotá Mejor Para Todos, de conformidad con el proyecto presentado y la respectiva concertación realizada con la Secretaría Distrital de Cultura, Recreación y Deporte”. </t>
  </si>
  <si>
    <t>CORPORACIÓN CULTURAL INTERCOLOMBIA</t>
  </si>
  <si>
    <t xml:space="preserve">Apoyar al CONTRATISTA para la realización de actividades culturales, artísticas, y/o recreativas y deportivas en la ciudad de Bogotá a través de la realización del proyecto: “BOGOTA INTERNATIONAL FILM FESTIVAL - BIFF" en el marco del Plan de Desarrollo “Bogotá Mejor Para Todos, de conformidad con el proyecto presentado y la respectiva concertación realizada con la Secretaría Distrital de Cultura, Recreación y Deporte”. </t>
  </si>
  <si>
    <t>FUNDACIÓN PATRIMONIO FÍLMICO COLOMBIANO</t>
  </si>
  <si>
    <t>Apoyar al CONTRATISTA para la realización de actividades culturales, artísticas, y/o recreativas y deportivas en la ciudad de Bogotá a través de la realización del proyecto: “CAPACITACIÓN ARTÍSTICA - ¿CUÁL ES TU VÍDEO?”, en el marco del Plan de Desarrollo “Bogotá Mejor Para Todos, de conformidad con el proyecto presentado y la respectiva concertación realizada con la Secretaría Distrital de Cultura, Recreación y Deporte”.</t>
  </si>
  <si>
    <t>FUNDACIÓN EL CIELO EN LA TIERRA</t>
  </si>
  <si>
    <t xml:space="preserve">Apoyar al CONTRATISTA para la realización de actividades culturales, artísticas, y/o recreativas y deportivas en la ciudad de Bogotá a través de la realización del proyecto: “FORTALECIMIENTO Y CONTINUIDAD ESCUELAS DE MÚSICA PARA LA TRANSFORMACIÓN SOCIAL - ESCUELA METROPOLITANA DE ROCK, SONIDOS LIBRES HIP-HOP Y AULA LIBRE”, en el marco del Plan de Desarrollo “Bogotá Mejor Para Todos, de conformidad con el proyecto presentado y la respectiva concertación realizada con la Secretaría Distrital de Cultura, Recreación y Deporte”. </t>
  </si>
  <si>
    <t>FUNDACIÓN PARA LA CULTURA Y EL DESARROLLO HUMANO EL CLAN DESTINO</t>
  </si>
  <si>
    <t>Apoyar al CONTRATISTA para la realización de actividades culturales, artísticas, y/o recreativas y deportivas en la ciudad de Bogotá a través de la realización del proyecto: “CLUB ARTÍSTICO Y CULTURAL DE LOS MÁRTIRES 2018”, en el marco del Plan de Desarrollo “Bogotá Mejor Para Todos, de conformidad con el proyecto presentado y la respectiva concertación realizada con la Secretaría Distrital de Cultura, Recreación y Deporte”.</t>
  </si>
  <si>
    <t>ASOCIACIÓN CULTURAL CANDELA TEATRO</t>
  </si>
  <si>
    <t>Apoyar al CONTRATISTA para la realización de actividades culturales, artísticas, y/o recreativas y deportivas en la ciudad de Bogotá a través de la realización del proyecto: “PROCESOS DE INCLUSIÓN CULTURAL PARA PERSONAS EN CONDICIÓN DE DISCAPACIDAD Y ADULTO MAYOR DE LA LOCALIDAD NOVENA”, en el marco del Plan de Desarrollo “Bogotá Mejor Para Todos, de conformidad con el proyecto pres$39entado y la respectiva concertación realizada con la Secretaría Distrital de Cultura, Recreación y Deporte”.</t>
  </si>
  <si>
    <t>CORPORACIÓN AFROCOLOMBIANA LAZOS DE PROGRESO - COALAPRO</t>
  </si>
  <si>
    <t xml:space="preserve">Apoyar al CONTRATISTA para la realización de actividades culturales, artísticas, y/o recreativas y deportivas en la ciudad de Bogotá a través de la realización del proyecto: “CASAHUNZA: ESPACIOS Y ACCIONES CON SENTIDO PARA RE ENCANTAR LA VIDA”, en el marco del Plan de Desarrollo “Bogotá Mejor Para Todos, de conformidad con el proyecto presentado y la respectiva concertación realizada con la Secretaría Distrital de Cultura, Recreación y Deporte”. </t>
  </si>
  <si>
    <t>CORPORACIÓN CASA DE LA CULTURA CIUDAD HUNZA</t>
  </si>
  <si>
    <t>Apoyar al CONTRATISTA para la realización de actividades culturales, artísticas, y/o recreativas y deportivas en la ciudad de Bogotá a través de la realización del proyecto: “MAYOR MOTOR DE LECTURA”, en el marco del Plan de Desarrollo “Bogotá Mejor Para Todos, de conformidad con el proyecto presentado y la respectiva concertación realizada con la Secretaría Distrital de Cultura, Recreación y Deporte”.</t>
  </si>
  <si>
    <t>CORPORACIÓN PARA LA INVESTIGACIÓN SOCIO AMBIENTAL CAMINOS DEL AGUA</t>
  </si>
  <si>
    <t xml:space="preserve">Apoyar al CONTRATISTA para la realización de actividades culturales, artísticas, y/o recreativas y deportivas en la ciudad de Bogotá a través de la realización del proyecto: “EL ARTE COMO ELEMENTO DE TRANSFORMACIÓN PARA UNA COMUNIDAD SIN LIMITES”, en el marco del Plan de Desarrollo “Bogotá Mejor Para Todos, de conformidad con el proyecto presentado y la respectiva concertación realizada con la Secretaría Distrital de Cultura, Recreación y Deporte”. </t>
  </si>
  <si>
    <t>FUNDACIÓN SIN LIMITES ENLACES PARA CRECER Y SERVIR</t>
  </si>
  <si>
    <t>Apoyar al CONTRATISTA para la realización de actividades culturales, artísticas, y/o recreativas y deportivas en la ciudad de Bogotá a través de la realización del “PROYECTO DE DANZAS FOLKLÓRICAS PARA NIÑOS, NIÑAS Y JÓVENES EN SITUACIÓN DE VULNERABILIDAD, LOS NIÑOS Y JÓVENES DANZAN A COLOMBIA”, en el marco del Plan de Desarrollo “Bogotá Mejor Para Todos, de conformidad con el proyecto presentado y la respectiva concertación realizada con la Secretaría Distrital de Cultura, Recreación y Deporte”.</t>
  </si>
  <si>
    <t>ASOCIACIÓN CRISTIANA DE JOVENES DE BOGOTÁ Y CUNDINAMARCA ACJ YMCA</t>
  </si>
  <si>
    <t xml:space="preserve">Apoyar al CONTRATISTA para la realización de actividades culturales, artísticas, y/o recreativas y deportivas en la ciudad de Bogotá a través de la realización del proyecto: "LECTURAS POLIFÓNICAS PARA IMAGINACIONES DIVERSAS 2018”, en el marco del Plan de Desarrollo “Bogotá Mejor Para Todos, de conformidad con el proyecto presentado y la respectiva concertación realizada con la Secretaría Distrital de Cultura, Recreación y Deporte”. </t>
  </si>
  <si>
    <t>CORPORACION REDES 365</t>
  </si>
  <si>
    <t>Interventoría técnica, administrativa y financiera de los proyectos ganadores en el Programa Distrital de Apoyos Concertados 2018</t>
  </si>
  <si>
    <t>UNION TEMPORAL INTER-AUDITORIA</t>
  </si>
  <si>
    <t>Realizar la evaluación administrativa financiera y técnica de los proyectos participantes de las convocatorias del Programa Distrital de Apoyos Concertados "segunda fase 2018" y de los que "surjan en el marco del convenio suscrito con Fondo de Desarrollo Local de Ciudad Bolívar</t>
  </si>
  <si>
    <t>Aunar recursos humanos, técnicos, administrativos y financieros para llevar a cabo la estructuración y ejecución del proyecto “Navidad 2018” en el Distrito Capital, en el marco del Plan de Desarrollo "Bogotá Mejor para Todos".</t>
  </si>
  <si>
    <t>Contratos de apoyo para la realización de actividades culturales, artísticas, recreativas y deportivas en la Localidad de Ciudad Bolívar.</t>
  </si>
  <si>
    <t>Prestar servicios profesionales para apoyar en el componente técnico y administrativo del Programa Distrital de Apoyos Concertados. ESDOP 15</t>
  </si>
  <si>
    <t>Prestar los servicios de apoyo a la Dirección de Fomento en los trámites administrativos de los Programas Distritales de Estímulos y Apoyos Concertados. ESDOP 11</t>
  </si>
  <si>
    <t>Prestar servicios profesionales para apoyar la implementación de acciones comunicativas de los programas que hacen parte de la Dirección de Fomento. ESDOP 17</t>
  </si>
  <si>
    <t xml:space="preserve">Prestar los servicios profesionales para apoyar la implementación de las acciones administrativas y financieras, relacionadas con el Programa Distrital de Apoyos Concertados, en el marco de convenio suscrito entre la Secretaría de Cultura, Recreación y Deporte y el Fondo de Desarrollo Local de Ciudad Bolívar.
</t>
  </si>
  <si>
    <t>Prestar con plena autonomía los servicios profesionales para apoyo y acompañamiento en la producción general de los eventos estratégicos del Despacho</t>
  </si>
  <si>
    <t>Prestar los servicios de logística, según las necesidades señaladas por la Secretaría Distrital de Cultura, Recreación y Deporte para los diferentes eventos y reuniones, o en aquellos en que la entidad haga parte.</t>
  </si>
  <si>
    <t>Política de emprendimiento e industrias culturales y creativas</t>
  </si>
  <si>
    <t>Iniciativas clúster de la industria cultural y creativa</t>
  </si>
  <si>
    <t>Crear y coordinar 1 Capítulo Bogotá en la Cuenta Satélite Nacional de Cultura</t>
  </si>
  <si>
    <r>
      <t xml:space="preserve">Anticorrupción y de Atención al Ciudadano
Rendición de cuentas - </t>
    </r>
    <r>
      <rPr>
        <sz val="26"/>
        <color rgb="FF000000"/>
        <rFont val="Calibri"/>
        <family val="2"/>
      </rPr>
      <t>Subcomponente 1</t>
    </r>
    <r>
      <rPr>
        <sz val="26"/>
        <color rgb="FF000000"/>
        <rFont val="Calibri"/>
        <family val="2"/>
      </rPr>
      <t xml:space="preserve">
Lineamientos de Transparencia Activa</t>
    </r>
  </si>
  <si>
    <t>Publicar la Resolución de apertura programa distrital de estímulos.</t>
  </si>
  <si>
    <t>Número de resoluciones publicadas</t>
  </si>
  <si>
    <t>Publicar cartilla de términos y condiciones de concursos.</t>
  </si>
  <si>
    <t>Número de cartillas publicadas</t>
  </si>
  <si>
    <t>Publicar formularios de inscripción.</t>
  </si>
  <si>
    <t>Número de formularios de inscripción publicados</t>
  </si>
  <si>
    <t>Divulgar las jornadas informativas de los concursos.</t>
  </si>
  <si>
    <t>Se publica de acuerdo al cronograma del respectivo concurso</t>
  </si>
  <si>
    <t>Número de jornadas de divulgación informativas realizadas</t>
  </si>
  <si>
    <t xml:space="preserve">Divulgar las jornadas de recepción de propuestas: fechas y horarios. </t>
  </si>
  <si>
    <t>Número de jornadas de divulgación de recepción de propuestas realizadas</t>
  </si>
  <si>
    <t>Realizar la publicación de inscritos.</t>
  </si>
  <si>
    <t>Número de publicaciones de inscritos realizadas</t>
  </si>
  <si>
    <t>Realizar la publicación del listado de postulaciones habilitadas para evaluación, no habilitadas para evaluación y con documentos por subsanar.</t>
  </si>
  <si>
    <t>Número de  listados de postulaciones habilitadas para evaluación, no habilitadas para evaluación y con documentos por subsanar publicados</t>
  </si>
  <si>
    <t>Divulgar el periodo de subsanación y de observaciones al listado de postulaciones habilitadas para evaluación, no habilitadas para evaluación y con documentos por subsanar.</t>
  </si>
  <si>
    <t>Períodos de subsanación y observaciones divulgados.</t>
  </si>
  <si>
    <t>Publicar el listado definitivo de postulaciones habilitadas y no habilitadas para evaluación.</t>
  </si>
  <si>
    <t>Listado definitivo de postulaciones habilitadas y no habilitadas para evaluación debidamente publicadas.</t>
  </si>
  <si>
    <t>Publicar los ganadores: publicación del acta de recomendación del jurado y la resolución por la cual se acoge la misma.</t>
  </si>
  <si>
    <t>Listado de ganadores publicados.</t>
  </si>
  <si>
    <t>Divulgar la información del evento de reconocimiento ganadores concursos 2018.</t>
  </si>
  <si>
    <t>Evento de reconocimiento debidamente divulgado.</t>
  </si>
  <si>
    <r>
      <t xml:space="preserve">Anticorrupción y de Atención al Ciudadano
Rendición de cuentas - </t>
    </r>
    <r>
      <rPr>
        <sz val="26"/>
        <color rgb="FF000000"/>
        <rFont val="Calibri"/>
        <family val="2"/>
      </rPr>
      <t>Subcomponente 2</t>
    </r>
    <r>
      <rPr>
        <sz val="26"/>
        <color rgb="FF000000"/>
        <rFont val="Calibri"/>
        <family val="2"/>
      </rPr>
      <t xml:space="preserve">
Diálogo de doble vía con la ciudadanía y sus organizaciones</t>
    </r>
  </si>
  <si>
    <t>Realizar las jornadas informativas, en donde se socializan las condiciones de participación de cada concurso, se resuelven las dudas que los interesados puedan tener con respecto a los aspector de forma como contenido de sus postulaciones.</t>
  </si>
  <si>
    <t>Número de Memorias Jornadas Informativas.</t>
  </si>
  <si>
    <t>Formular e implementar 1 política cultural de emprendimiento de industrias
culturales y creativas</t>
  </si>
  <si>
    <t>Politica de emprendimiento e industrias culturales
y creativas</t>
  </si>
  <si>
    <t>Fortalecer 1 cluster de las industrias culturales y creativas</t>
  </si>
  <si>
    <t>Iniciativas cluster de la industria cultural y creativa</t>
  </si>
  <si>
    <t>Capitulo bogota en la cuenta satelite</t>
  </si>
  <si>
    <t>Porcentaje de implementación de las  acciones de formulación, seguimiento y evaluación de las políticas públicas de los subcampos del arte, la cultura y el patrimonio priorizados.</t>
  </si>
  <si>
    <t>Programas de fomento – Alianzas y apoyos</t>
  </si>
  <si>
    <t xml:space="preserve">1009 - Transparencia y gestión pública para todos </t>
  </si>
  <si>
    <t>Oficina Asesora de Comunicaciones</t>
  </si>
  <si>
    <t>Dirección de Personas Jurídicas</t>
  </si>
  <si>
    <t>Directora de Gestión Corporativa</t>
  </si>
  <si>
    <t>Promover el buen gobierno con criterios de eficiencia, eficacia, efectividad y transparencia, para optimizar la gestión pública y la atención al ciudadano.</t>
  </si>
  <si>
    <t>1. Fortalecer el SIG como modelo de gestión en la entidad y del sector, a través de su actualización y articulación con el Modelo Integrado de Planeación y Gestión, la estrategia de Gobierno con tecnologías de información y demás orientaciones y directrices distritales.
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
3. Optimizar la prestación de los servicios a la ciudadanía con procedimientos que tengan en cuenta las políticas de simplificación y agilización de trámites y la Política Distrital de Servicio a la Ciudadanía.</t>
  </si>
  <si>
    <t>42 - Transparencia, gestión pública y servicio a la ciudadanía</t>
  </si>
  <si>
    <t>185 - Fortalecimiento a la gestión pública efectiva y eficiente</t>
  </si>
  <si>
    <t>Mejorar el índice de gobierno abierto para la ciudad en diez puntos
(Indicador a cargo de la Secretaría General contribuyen todas las entidades de la admnistración distritalo)</t>
  </si>
  <si>
    <t>Índice de gobierno abierto</t>
  </si>
  <si>
    <t>71 - Incrementar a un 90% la sostenibilidad del SIG en el Gobierno Distrital</t>
  </si>
  <si>
    <t>391 - % de sostenibilidad del Sistema Integrado de Gestión en el Gobierno Distrital</t>
  </si>
  <si>
    <t>1. Fortalecer el SIG como modelo de gestión en la entidad y del sector, a través de su actualización y articulación con el Modelo Integrado de Planeación y Gestión, la estrategia de Gobierno con tecnologías de información y demás orientaciones y directrices distritales.</t>
  </si>
  <si>
    <t>De procesos</t>
  </si>
  <si>
    <t>_Formulación y actualizacion de proyectos de inversión de la Secretaría
_Formulación y seguimiento del presupuesto de la SDCRD y del Sector CRD
_Formulación e implementación del Sector CRD en la formulación del Plan de Desarrollo
_Elaboración y modificación plan de acción de la SDCRD
_Construcción e implementación del plan estratégico sectorial
_Formulación, implementación y evaluación de políticas públicas del sector
_Seguimiento y Acompañamiento de proyectos de inversión de la SDCRD y el Sector CRD
_Seguimiento y evaluación Plan Estratégico Sectorial
_Plan Anual de Adquisiciones</t>
  </si>
  <si>
    <t>1. Proyectos de inversión actualizados y con seguimiento
2. Presupesto de la SDCRD y el Sector con seguimiento
3. Plan de acción con seguimiento
4. Plan estratégico del Sector con seguimiento
5. Plan anual de adquisiciones actualizado y con seguimiento.</t>
  </si>
  <si>
    <t>IND-DES-01
Efectividad de la scrd para lograr la ejecución de los proyectos de inversión directa</t>
  </si>
  <si>
    <t>IND-DES-02
Nivel Cumplimiento de Ejecución presupuestal Sectorial</t>
  </si>
  <si>
    <t>Mejora continua</t>
  </si>
  <si>
    <t>_Elaboración y control de documentos
_Acciones Correctivas, Preventivas y De Mejora
_Control de Producto o Servicio No Conforme
_Administración de Riesgos
_Revisión por la dirección
_Administración de indicadores
_Administración del Normograma</t>
  </si>
  <si>
    <t xml:space="preserve">Planificar e implementar actividades de mantenimiento y mejora de todos los temas relacionados con Calidad, para asegurar su conformidad y sostenibilidad al interior de la SDCRD. </t>
  </si>
  <si>
    <t>Plataforma estratégica formulada, adoptada y con seguimiento.</t>
  </si>
  <si>
    <t>IND-MEJ-01 Atención de solicitudes documentales</t>
  </si>
  <si>
    <t>IND-MEJ-02 Cumplimiento en la estrategia de fortalecimiento del SIG</t>
  </si>
  <si>
    <t>IND-MEJ-03 Hallazgos frecuentes sobre control de documentos y registros, producto de auditorías internas y externas</t>
  </si>
  <si>
    <t>IND-MEJ-04 Hallazgos frecuentes sobre cumplimiento de requisitos procedimentales o legales, producto de auditorías internas y externas</t>
  </si>
  <si>
    <t>IND-MEJ-05 Cumplimiento de las actividades planteadas en el Plan de acción del SIG</t>
  </si>
  <si>
    <t>2. Robustecer los instrumentos y mecanismos institucionales y sectoriales de comunicación, divulgación y gestión administrativa, para garantizar el cumplimiento de los estándares y parámetros distritales en materia de transparencia y anticorrupción tanto de la SCRD como de sus entidades adscritas y vinculada.</t>
  </si>
  <si>
    <t>Comunicaciones</t>
  </si>
  <si>
    <t>_Manejo de piezas promocionales
_Manejo de publicaciones
_Comunicación pública informativa
_Comunicación Organizacional</t>
  </si>
  <si>
    <t>Generar y desarrollar procesos de comunicación orientados a la apropiación ciudadana del sector cultura, recreación y deporte así como de la plataforma estratégica de la entidad.</t>
  </si>
  <si>
    <t>1. Portal WEB
2. Comunicados y Boletines de Prensa
3.  Agenda Virtual Semanal
4. Información en Redes Sociales y en Nuevas Tecnologías
5. Piezas Promocionales</t>
  </si>
  <si>
    <t>IND-COM-01 Visitas en intranet</t>
  </si>
  <si>
    <t>IND-COM-02 Artículos publicados</t>
  </si>
  <si>
    <t>IND-COM-03 Consultas página web de la SCRD</t>
  </si>
  <si>
    <t>IND-COM-04 Noticias en medios de comunicación publicadas no pagas</t>
  </si>
  <si>
    <t>IND-COM-05 Gestión de la estrategia de comunicación  interna</t>
  </si>
  <si>
    <t>IND-COM-06 Interacciones en las redes de la SCRD (faceboook + twitter + instagram + youtube)</t>
  </si>
  <si>
    <t>3. Optimizar la prestación de los servicios a la ciudadanía con procedimientos que tengan en cuenta las políticas de simplificación y agilización de trámites y la Política Distrital de Servicio a la Ciudadanía.</t>
  </si>
  <si>
    <t>Fomentar los procesos de participación ciudadana, el diálogo y el control social para fortalecer la gobernanza.</t>
  </si>
  <si>
    <t>Formalización de Entidades Sin Ánimo de Lucro</t>
  </si>
  <si>
    <t>_ Verificación y análisis de la información jurídica, financiera y contable
_ Certificado de inspección, vigilancia y control</t>
  </si>
  <si>
    <t>Contribuir a la formalización y fortalecimiento de las entidades sin animo de lucro con fines culturales, deportivos y/o recreativos del Distrito Capital sujetas a inspección, vigilancia y control por parte de la SCRD.</t>
  </si>
  <si>
    <t>1. Expedición del certificado de inspección, vigilancia y control
2. Acompañamiento jurídico, financiero y contrable a las Entidades sin Ánimo de Lucro – ESAL, con fines culturales, recreativos y deportivos a través de asesoría personalizada
3. Inspección, Vigilancia y Control a las ESAL con fines culturales, deportivos y/o recreativos
4. Capacitaciones a las ESAL sobre las obligaciones legales, jurídicas y financieras que les son aplicables</t>
  </si>
  <si>
    <t xml:space="preserve">Entidades sin ánimo de lucro, con fines deportivos y recreativos vinculados al Sistema Nacional del Deporte, igualmente a terceros interesados.
</t>
  </si>
  <si>
    <t>IND-REG-05 Oportunidad en la atención de certificados de existencia y representación legal</t>
  </si>
  <si>
    <t>_ Reconocimiento Personería Jurídica y Reforma Estatutaria
_ Inscripción de dignatarios de las ESAL
_ Certificado de Existencia y representación legal ESAL
_ Registro y sello de libros</t>
  </si>
  <si>
    <t>Contribuir a la formalización y fortalecimiento de las entidades vinculadas al Sistema Nacional del Deporte del Distrito Capital.</t>
  </si>
  <si>
    <t xml:space="preserve">1. Reconocimiento de personería jurídica e inscripción y aprobación de reformas estatutarias
2. Inscripción de dignatarios
3. Registro y sello de libros de actas de asamblea y comité ejecutivo 
4. Acompañamiento jurídico  y organizacional a las Entidades sin Ánimo de Lucro – ESAL, con fines recreativos y deportivos vinculadas al Sistema Nacional del Deporte a través de asesoría personalizada
5. Capacitaciones a las ESAL de las obligaciones legales y administrativas </t>
  </si>
  <si>
    <t>Entidades sin ánimo de lucro, con fines culturales, recreativos y deportivos, registrados en la Cámara de Comercio de Bogotá y que NO pertenecen al Sistema Nacional del Deporte, igualmente a terceros interesados.</t>
  </si>
  <si>
    <t>IND-REG-06 Satisfacción en  la atención de usuarios</t>
  </si>
  <si>
    <t>Gestión Documental, de Recursos Físicos y Servicios Generales</t>
  </si>
  <si>
    <t>_Recibo y tramite de documentos externos
_Archivo de documentos y consulta de documentos del archivo
_Procedimiento transferencias documentales primarias</t>
  </si>
  <si>
    <t>Atender de manera transversal las necesidades de todos los procesos de la SCRD, en materia de entrada, traslado,control y disposicion final de bienes muebles; mantenimiento preventivo y correctivo</t>
  </si>
  <si>
    <t>1. Documentos externos recibidos y tramitados.
2. Archivo de documentos actualizado para consulta.</t>
  </si>
  <si>
    <t>IND-DOC-03 Eficacia en trámite de radicados</t>
  </si>
  <si>
    <t>IND-DOC-04 Eficiencia en el uso de radicados</t>
  </si>
  <si>
    <t>Atención al Ciudadano</t>
  </si>
  <si>
    <t xml:space="preserve">_Atención al ciudadano y proposiciones
_Notificación, publicación y comunicación de actos administrativos
</t>
  </si>
  <si>
    <t xml:space="preserve">Brindar respuesta oportuna y de calidad, a las PQRS que ingresen a la entidad, así como medir el grado de satisfacción de las necesidades y expectativas frente a la prestación de los servicios. Adicionalmente efectuar la
comunicación, notificación y publicación de los actos administrativos de conformidad con la normatividad vigente.
</t>
  </si>
  <si>
    <t>1. Atención a ciudadanos y proposiciones
2. Actos administrativos notificados, publicados y  comunicados.</t>
  </si>
  <si>
    <t>IND-ATE-01 Grado de solución de quejas y reclamos interpuestos ante la entidad</t>
  </si>
  <si>
    <t>IND-ATE-02 Eficacia en la atención de PQRS</t>
  </si>
  <si>
    <t>IND-ATE-03 Nivel de satisfacción de los usuarios del punto de atención</t>
  </si>
  <si>
    <t>IND-ATE-04 Eficacia en el trámite de PQRS relacionadas con el sector cultura, recreación y deporte a través del punto de atención</t>
  </si>
  <si>
    <t>IND-ATE-05 Seguimiento requisitos Notificación, publicación y comunicación de actos administrativos.</t>
  </si>
  <si>
    <t>Procesos de planeación y SIG</t>
  </si>
  <si>
    <t>Implementar el 90% de las acciones programadas para actualizar y mantener el SIG de la entidad, relativas al Sistema de Gestión de Calidad y a los procesos de Planeación y de coordinación institucional y sectorial.</t>
  </si>
  <si>
    <t>Realizar visita de Pre - Auditoria y Auditoria de certificación a la Secretaría de Cultura, Recreación y Deporte en la norma ISO 9001:2015</t>
  </si>
  <si>
    <t>SGS COLOMBIA S.A.S.</t>
  </si>
  <si>
    <r>
      <rPr>
        <b/>
        <sz val="26"/>
        <color rgb="FF000000"/>
        <rFont val="Calibri"/>
        <family val="2"/>
      </rPr>
      <t>Anticorrupción y de Atención al Ciudadano</t>
    </r>
    <r>
      <rPr>
        <b/>
        <sz val="26"/>
        <color rgb="FF000000"/>
        <rFont val="Calibri"/>
        <family val="2"/>
      </rPr>
      <t xml:space="preserve">
</t>
    </r>
    <r>
      <rPr>
        <sz val="26"/>
        <color rgb="FF000000"/>
        <rFont val="Calibri"/>
        <family val="2"/>
      </rPr>
      <t>Subcomponente 1</t>
    </r>
    <r>
      <rPr>
        <sz val="20"/>
        <color rgb="FF000000"/>
        <rFont val="Calibri"/>
        <family val="2"/>
      </rPr>
      <t xml:space="preserve">
Estructura administrativa y Direccionamiento estratégico</t>
    </r>
  </si>
  <si>
    <t>Realizar la revisión de la caracterización de usuarios de la entidad.</t>
  </si>
  <si>
    <t xml:space="preserve">Un documento de caracterización de usuarios. </t>
  </si>
  <si>
    <t>Apoyar a la Dirección de Planeación  en las actividades relacionadas con la formulación, asistencia técnica y seguimiento a temas transversales del sector, en el marco del Plan de Desarrollo Distrital  "Bogotá mejor para todos.   ESDOP 2</t>
  </si>
  <si>
    <t>ERIC RESTREPO SOTO</t>
  </si>
  <si>
    <t>Apoyar la programación, actualización y seguimiento a los proyectos de inversión de la SCRD y del sector, en lo relacionado con los grupos poblacionales y la territorialización de la inversión. ESDOP 3</t>
  </si>
  <si>
    <t>JORGE JOAQUIN MARTINEZ MONROY</t>
  </si>
  <si>
    <t>Prestar servicios profesionales para apoyar a la Dirección de Planeación en el diseño e implementación de las acciones y controles para garantizar la accesibilidad y disponibilidad de la información de la SCRD, en el marco de las directrices de transparencia del Distrito. ESDOP 147</t>
  </si>
  <si>
    <t>MARIO DE JESUS ESTRADA MARTINEZ</t>
  </si>
  <si>
    <t>Brindar asistencia técnica a las áreas de la SCRD en la actualización, reprogramación y seguimiento a los proyectos de inversión de la SCRD, y del sector. ESDOP 9</t>
  </si>
  <si>
    <t>AURA ELIZABETH GOMEZ SALINAS</t>
  </si>
  <si>
    <t xml:space="preserve">Adición Contrato No. 84 de 2018 </t>
  </si>
  <si>
    <r>
      <t xml:space="preserve">Anticorrupción y de Atención al Ciudadano
</t>
    </r>
    <r>
      <rPr>
        <b/>
        <sz val="20"/>
        <color rgb="FF000000"/>
        <rFont val="Calibri"/>
        <family val="2"/>
      </rPr>
      <t>Subcomponente/Proceso 1 Politica de Administración de Riesgos</t>
    </r>
  </si>
  <si>
    <t>Revisar la Política de Administración de Riesgos de Corrupción vs. Política de Administración de Riesgos de la entidad, para fortalecerla, incorporando los lineamientos establecidos por el DAFP.</t>
  </si>
  <si>
    <t>Política de Administración de Riesgos revisada.</t>
  </si>
  <si>
    <r>
      <t xml:space="preserve">Anticorrupción y de Atención al Ciudadano
</t>
    </r>
    <r>
      <rPr>
        <sz val="20"/>
        <color rgb="FF000000"/>
        <rFont val="Calibri"/>
        <family val="2"/>
      </rPr>
      <t>Subcomponente/Proceso 1 Politica de Administración de Riesgos</t>
    </r>
  </si>
  <si>
    <t>Actualización Política de Administración de Riesgos.</t>
  </si>
  <si>
    <t>Política de Administración de Riesgos actualizada.</t>
  </si>
  <si>
    <t>Aprobación de la  Política de Administración de Riesgos.</t>
  </si>
  <si>
    <t>Política de Administración de Riesgos aprobada-</t>
  </si>
  <si>
    <t>Divulgación de la Política de Administración de Riesgos.</t>
  </si>
  <si>
    <t>Política de Administración de Riesgos divulgada.</t>
  </si>
  <si>
    <t>Realizar la revisión de los componentes de las matrices del Plan Anticorrupción y Atención al Ciudadano.</t>
  </si>
  <si>
    <t>Diciembre 15 de 2017 a Enero 19 del 2018.</t>
  </si>
  <si>
    <t>Matrices diligenciadas.</t>
  </si>
  <si>
    <t>Realizar la revisión de los riesgos de corrupción: identificación (definición) del riesgo, valoración del riesgo (análisis y evaluación).</t>
  </si>
  <si>
    <t>Diciembre 22 de 2017 a Enero 19 del 2018.</t>
  </si>
  <si>
    <t>Matriz de riesgos de corrupción diligenciada.</t>
  </si>
  <si>
    <t>Actualización de las matrices y de la matriz de riesgos de corrupción.</t>
  </si>
  <si>
    <t xml:space="preserve"> 09 al 12 de enero de 2018.</t>
  </si>
  <si>
    <t>Matrices y matriz de riesgos de corrupción actualizadas.</t>
  </si>
  <si>
    <t>Realizar la consolidación de las matrices y de  la matriz de riesgos de corrupción  preliminar de la entidad.</t>
  </si>
  <si>
    <t>15 - 16 de enero de 2018.</t>
  </si>
  <si>
    <t>Incorporación de observaciones del comité Directivo a las matrices de riesgos de corrupción de la entidad.</t>
  </si>
  <si>
    <t>18 - 19 de enero de 2018.</t>
  </si>
  <si>
    <t>Mapa de riesgos de corrupción final.</t>
  </si>
  <si>
    <t>Publicación de las matrices de riesgos de corrupción de la entidad</t>
  </si>
  <si>
    <t>29  - 31 de enero  de 2018.</t>
  </si>
  <si>
    <t>Matrices de riesgos de corrupción Publicado.</t>
  </si>
  <si>
    <t>Publicación de la matriz de riesgos de corrupción de la entidad (ajustada).</t>
  </si>
  <si>
    <t>29 - 31 de enero  de 2018.</t>
  </si>
  <si>
    <t>Matriz  de riesgos de corrupción Publicado (ajustado).</t>
  </si>
  <si>
    <r>
      <t xml:space="preserve">Anticorrupción y de Atención al Ciudadano
</t>
    </r>
    <r>
      <rPr>
        <sz val="20"/>
        <color rgb="FF000000"/>
        <rFont val="Calibri"/>
        <family val="2"/>
      </rPr>
      <t>Subcomponente 1 Lineamientos de Transparencia Activa</t>
    </r>
  </si>
  <si>
    <t>Publicar el informe de Gestión Anual 2017.</t>
  </si>
  <si>
    <t>31 de enero de 2018</t>
  </si>
  <si>
    <t>Informe de Gestión Anual Publicado.</t>
  </si>
  <si>
    <t>Publicar el Plan Anticorrupción y de Atención al Ciudadano 2018 – PAAC.</t>
  </si>
  <si>
    <t>PAAC 2018 publicado.</t>
  </si>
  <si>
    <t>Publicar el plan de acción del año 2018.</t>
  </si>
  <si>
    <t>Mensualmente</t>
  </si>
  <si>
    <t>Plan de Acción 2018 publicado.</t>
  </si>
  <si>
    <t>Publicar los proyectos de inversión – Fichas EBI.</t>
  </si>
  <si>
    <t>Una vez sean inscritos en el banco de proyectos. Avance mínimo cada tres meses</t>
  </si>
  <si>
    <t>Proyectos de inversión publicados – Fichas EBI.</t>
  </si>
  <si>
    <t>Asignar los reponsables para publicar y mantener actualizado la información de la página web.</t>
  </si>
  <si>
    <t>28 de febrero del 2018.</t>
  </si>
  <si>
    <t>Identificar los responsables.</t>
  </si>
  <si>
    <t>Mesa de trabajo con las áreas que participan, para definir los mecanismos de control.</t>
  </si>
  <si>
    <t>28 de  febrero del 2018.</t>
  </si>
  <si>
    <t>Lineamientos de publicación.</t>
  </si>
  <si>
    <t>Publicar el mapa de procesos y explicar su objetivo.</t>
  </si>
  <si>
    <t>28 de marzo del 2018.</t>
  </si>
  <si>
    <t>Revisar el inventario de trámites, con el fin de identificar si la Secretaria cuenta con trámites u opas, para posteriormente suscribirlos en el SUIT (Sistema Único de Información de Trámites).</t>
  </si>
  <si>
    <t>31 de mayo del 2018.</t>
  </si>
  <si>
    <t>Identificar y suscribir trámite u opas en el SUIT.</t>
  </si>
  <si>
    <t>Desarrollar el 100% de las actividades de comunicación, promoción y difusión de la Secretaría, en consonancia con la estrategia de comunicación sectorial, con énfasis en los ámbitos digital y audiovisual.</t>
  </si>
  <si>
    <t>Prestación de servicios de monitoreo de medios para la SCRD</t>
  </si>
  <si>
    <t>INFORMACIÓN DE MEDIOS PARA COLOMBIA SAS</t>
  </si>
  <si>
    <t>Institucional de archivos - PINAR</t>
  </si>
  <si>
    <t>Ejecutar 60 por ciento de las acciones requeridas para actualizar y mantener el Subsistema de Gestión Documental de la entidad.</t>
  </si>
  <si>
    <t>Adquisición de equipos audiovisuales  y suministros para la Oficina Asesora de Comunicaciones</t>
  </si>
  <si>
    <t>@NDIVISION SAS</t>
  </si>
  <si>
    <t>Adición y prórroga del contrato No. 270 de 2016</t>
  </si>
  <si>
    <t>Apoyar a la Oficina Asesora de Comunicaciones en la elaboración, gestión y ejecución del plan estratégico de comunicaciones en articulación con las demás entidades del sector cultura y la Alcaldía Mayor así como apoyar la divulgación y promoción de actividades misionales de la SCRD.  ESDOP 109</t>
  </si>
  <si>
    <t>CAROLINA RUIZ CAICEDO</t>
  </si>
  <si>
    <t>Apoyar a la Oficina Asesora de Comunicaciones en la gestión de espacios en medios de comunicación y el relacionamiento con los mismos, así como el desarrollo de contenidos que divulguen los planes y programas de la SCRD y el sector cultura. ESDOP 116</t>
  </si>
  <si>
    <t>TATIANA PAOLA LIZARAZO CORREA</t>
  </si>
  <si>
    <t>Apoyar a la Oficina Asesora de Comunicaciones en el cubrimiento fotográfico de las actividades y eventos de la SCRD y el sector cultura, así como brindar apoyo periodístico en la generación de contenidos. ESDOP 113</t>
  </si>
  <si>
    <t>MARGARETH TIBIZAY SANCHEZ MELO</t>
  </si>
  <si>
    <t>Apoyar a la Oficina Asesora de Comunicaciones en el seguimiento y trámite de las actividades relacionadas con la ejecución presupuestal y contractual en el marco del proyecto Transparencia, Gestión Pública y Servicio a la Ciudadanía. ESDOP 114</t>
  </si>
  <si>
    <t>RAUL ERNESTO LOPEZ JARAMILLO</t>
  </si>
  <si>
    <t>Apoyar a la Oficina Asesora de Comunicaciones en elaboración y correcta redacción de contenidos editoriales que se divulgan desde la SCRD.  ESDOP 115</t>
  </si>
  <si>
    <t>SERGIO AUGUSTO RAMIREZ MORA</t>
  </si>
  <si>
    <t>Apoyar a la Oficina Asesora de Comunicaciones en el cubrimiento audiovisual de las actividades y eventos de la SCRD así como la elaboración y producción de las piezas audiovisuales que se requieran. ESDOP 111</t>
  </si>
  <si>
    <t>JUAN RICARDO CRUZ NIVIAYO</t>
  </si>
  <si>
    <t>Apoyar a la Oficina Asesora de Comunicaciones en la gestión de información para la generación y divulgación de los contenidos en medios de comunicación de los planes y programas de la SCRD, así como apoyar las solicitudes referentes al Sistema Integrado de Gestión. ESDOP 112</t>
  </si>
  <si>
    <t>LAURA VICTORIA LESMES VELASCO</t>
  </si>
  <si>
    <t>Apoyar a la Oficina Asesora de Comunicaciones en la formulación, implementación y ejecución del plan estratégico de comunicaciones para medios digitales y redes sociales. ESDOP 110A</t>
  </si>
  <si>
    <t>FARID URRUTIA JALILIE</t>
  </si>
  <si>
    <t>Apoyar a la Oficina Asesora de Comunicaciones en la implementación de estrategias de comunicación interinstitucional, enmarcadas en las actividades que integran al sector cultura, recreación y deporte con la administracion distrital. ESDOP 137</t>
  </si>
  <si>
    <t>MARIA CAMILA CONTRERAS ORTIZ</t>
  </si>
  <si>
    <t xml:space="preserve">Adición contrato 9 de 2018 </t>
  </si>
  <si>
    <t xml:space="preserve">Adición contrato 40 de 2018 </t>
  </si>
  <si>
    <t xml:space="preserve">Adición contrato 41 de 2018 </t>
  </si>
  <si>
    <t xml:space="preserve">Adición contrato 53 de 2018 </t>
  </si>
  <si>
    <t xml:space="preserve">Adición contrato 62 de 2018 </t>
  </si>
  <si>
    <t xml:space="preserve">Adición contrato 65 de 2018 </t>
  </si>
  <si>
    <t xml:space="preserve">Adición contrato 83 de 2018 </t>
  </si>
  <si>
    <r>
      <t xml:space="preserve">Anticorrupción y de Atención al Ciudadano/Transparencia/
</t>
    </r>
    <r>
      <rPr>
        <sz val="20"/>
        <color rgb="FF000000"/>
        <rFont val="Calibri"/>
        <family val="2"/>
      </rPr>
      <t>Subcomponente 3</t>
    </r>
    <r>
      <rPr>
        <sz val="20"/>
        <color rgb="FF000000"/>
        <rFont val="Calibri"/>
        <family val="2"/>
      </rPr>
      <t xml:space="preserve">
Elaboración de instrumentos de Gestión de la Información</t>
    </r>
  </si>
  <si>
    <t>Elaborar y adoptar el Índice de Información Clasificada y Reservada.</t>
  </si>
  <si>
    <t xml:space="preserve">Eficacia en la atención de PQRS </t>
  </si>
  <si>
    <t>Publicar estos tres instrumentos en el Link de la página Web de SCRD transparente.</t>
  </si>
  <si>
    <t>30 de Abril del 2018</t>
  </si>
  <si>
    <t>Tres instrumentos publicados.</t>
  </si>
  <si>
    <t>Divulgación información en la página web de la SCRD.</t>
  </si>
  <si>
    <t xml:space="preserve">Publicar Organigrama -explicando la composición de la estructura organizacional, señalando las funciones que desarrolla cada área o dependencia o grupos de trabajo-.
</t>
  </si>
  <si>
    <t>Fortalecimiento y formalización de organizaciones y agentes del sector</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</si>
  <si>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</si>
  <si>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Apoyar la gestión jurídica de la Dirección de Personas Jurídicas de la Secretaría Distrital de Cultura, Recreación y Deporte, en el desarrollo de los procesos y acciones necesarias para la inspección, vigilancia y control de las entidades sin ánimo de lucro de competencia de la SCRD, y de las relacionadas con el otorgamiento de la personería jurídica y trámites derivados de la misma de los organismos deportivos y entidades vinculadas al Sistema Nacional del Deporte. ESDOP 22</t>
  </si>
  <si>
    <t>LILIAN MARCELA LOPEZ TORRES</t>
  </si>
  <si>
    <t>Apoyar a la Dirección de Personas Jurídicas en la gestión jurídica y en el desarrollo de las actividades y acciones relativas al ejercicio de la función de inspección, vigilancia y control de las entidades sin ánimo de lucro de competencia de la SCRD.</t>
  </si>
  <si>
    <t>ANDREA LUCIA SALAZAR ROCHA</t>
  </si>
  <si>
    <t>Apoyar a la Dirección de Personas Jurídicas en el desarrollo de las actividades requeridas para el ejercicio de la función de inspección, vigilancia y control de las entidades sin ánimo de lucro de competencia de la SCRD.</t>
  </si>
  <si>
    <t>MIREYA RAMIREZ VARGAS</t>
  </si>
  <si>
    <t>MARIBEL RODRIGUEZ LACHE</t>
  </si>
  <si>
    <r>
      <rPr>
        <b/>
        <sz val="26"/>
        <color rgb="FF000000"/>
        <rFont val="Calibri"/>
        <family val="2"/>
      </rPr>
      <t>Anticorrupción y de Atención al Ciudadano</t>
    </r>
    <r>
      <rPr>
        <b/>
        <sz val="26"/>
        <color rgb="FF000000"/>
        <rFont val="Calibri"/>
        <family val="2"/>
      </rPr>
      <t xml:space="preserve">
</t>
    </r>
    <r>
      <rPr>
        <sz val="26"/>
        <color rgb="FF000000"/>
        <rFont val="Calibri"/>
        <family val="2"/>
      </rPr>
      <t xml:space="preserve">Subcomponente 1 </t>
    </r>
    <r>
      <rPr>
        <sz val="20"/>
        <color rgb="FF000000"/>
        <rFont val="Calibri"/>
        <family val="2"/>
      </rPr>
      <t>Estructura administrativa y Direccionamiento estratégico</t>
    </r>
  </si>
  <si>
    <t>Aplicar encuesta de satisfacción de usuarios (trámites derivados de la Personaría Jurídica y lo propio de la Inspección, Vigilancia y Control a las ESAL).</t>
  </si>
  <si>
    <t>12/31/2018</t>
  </si>
  <si>
    <r>
      <t xml:space="preserve">Anticorrupción y de Atención al Ciudadano/Rendición de Cuentas/
</t>
    </r>
    <r>
      <rPr>
        <sz val="20"/>
        <color rgb="FF000000"/>
        <rFont val="Calibri"/>
        <family val="2"/>
      </rPr>
      <t>Subcomponente 1 Lineamientos de Transparencia Activa</t>
    </r>
  </si>
  <si>
    <t>Información documental</t>
  </si>
  <si>
    <t>SERVICIOS POSTALES NACIONALES S.A.</t>
  </si>
  <si>
    <t>Gestionar el 100%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</si>
  <si>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Adquisición e instalación de equipos de computo</t>
  </si>
  <si>
    <t>Socialización y divulgación de las pautas jurídicas y elementos cualificativos, para el adecuado manejo de las PQRS, al interior de la entidad.</t>
  </si>
  <si>
    <r>
      <t xml:space="preserve">Anticorrupción y de Atención al Ciudadano
</t>
    </r>
    <r>
      <rPr>
        <sz val="20"/>
        <color rgb="FF000000"/>
        <rFont val="Calibri"/>
        <family val="2"/>
      </rPr>
      <t>Subcomponente 2 Fortalecimiento de los canales de atención</t>
    </r>
  </si>
  <si>
    <t>Capacitación dirigida a los informadores de los puntos de atención, para reforzar y actualizar temas concernientes al sector.</t>
  </si>
  <si>
    <r>
      <t xml:space="preserve">Anticorrupción y de Atención al Ciudadano
</t>
    </r>
    <r>
      <rPr>
        <sz val="20"/>
        <color rgb="FF000000"/>
        <rFont val="Calibri"/>
        <family val="2"/>
      </rPr>
      <t>Subcomponente 4 Normativo y procedimental</t>
    </r>
  </si>
  <si>
    <t>Identificar y documentar las diferentes fases para la gestión de los trámites y otros procedimientos administrativos (SUIT y Guía de trámites y servicios).</t>
  </si>
  <si>
    <t>Realizar campañas informativas sobre la responsabilidad de los servidores públicos frente a los distintos  canales de atención y trámite de las PQRS.</t>
  </si>
  <si>
    <t xml:space="preserve">Mantener actualizados los procedimientos que correspondan al proceso de atención al ciudadano. </t>
  </si>
  <si>
    <r>
      <t xml:space="preserve">Anticorrupción y de Atención al Ciudadano
</t>
    </r>
    <r>
      <rPr>
        <sz val="20"/>
        <color rgb="FF000000"/>
        <rFont val="Calibri"/>
        <family val="2"/>
      </rPr>
      <t>Subcomponente 5 Relacionamiento con el ciudadano</t>
    </r>
  </si>
  <si>
    <t xml:space="preserve">Realizar periódicamente mediciones de percepción de los ciudadanos con respecto a la calidad y accesibilidad de la oferta institucional y el servicio recibido. </t>
  </si>
  <si>
    <r>
      <t xml:space="preserve">Anticorrupción y de Atención al Ciudadano
</t>
    </r>
    <r>
      <rPr>
        <sz val="20"/>
        <color rgb="FF000000"/>
        <rFont val="Calibri"/>
        <family val="2"/>
      </rPr>
      <t>Subcomponente 2 Lineamientos de Transparencia Pasiva</t>
    </r>
  </si>
  <si>
    <t>Hacer asignación y seguimiento a las respuestas de los Derechos de Petición.</t>
  </si>
  <si>
    <t>Permanente</t>
  </si>
  <si>
    <t>Respuesta a los Derechos de Petición, asignados por el Proceso de Atención al Ciudadano.</t>
  </si>
  <si>
    <r>
      <t xml:space="preserve">Anticorrupción y de Atención al Ciudadano
</t>
    </r>
    <r>
      <rPr>
        <sz val="20"/>
        <color rgb="FF000000"/>
        <rFont val="Calibri"/>
        <family val="2"/>
      </rPr>
      <t>Subcomponente 5 Monitoreo del acceso a la información pública</t>
    </r>
  </si>
  <si>
    <t>Elaborar informe de solicitudes de información Peticiones, quejas, reclamos y solicitudes  de acceso a la información: Publicar  en el Link de la página Web de SCRD transparente.</t>
  </si>
  <si>
    <t>Publicación de las peticiones, quejas, sugerencias y reclamos.</t>
  </si>
  <si>
    <t>Dirección de Gestión Corporativa / Atención al Ciudadano</t>
  </si>
  <si>
    <t>Informes publicados.</t>
  </si>
  <si>
    <t>Porcentaje de acciones implementadas para actualizar y mantener el SIG de la entidad, relativas al Sistema de Gestión de Calidad y a los procesos de Planeación y de coordinación institucional y sectorial.</t>
  </si>
  <si>
    <t>Ejecutar el 60% de las acciones requeridas para actualizar y mantener  el Subsistema de Gestión Documental de la entidad.</t>
  </si>
  <si>
    <t>Porcentaje de acciones ejecutadas para actualizar y mantener  el Subsistema de Gestión Documental de la entidad.</t>
  </si>
  <si>
    <t>Porcentaje de acciones desarrolladas de las actividades de comunicación, promoción y difusión de la Secretaría, en consonancia con la estrategia de comunicación sectorial, con énfasis en los ámbitos digital y audiovisual.</t>
  </si>
  <si>
    <t>Porcentaje de solicitudes gestionadas de las ESAL domiciliadas en el Distrito Capital de competencia de la SCRD, a través del registro, trámites y actuaciones relacionados con la personería jurídica y la función de inspección, vigilancia y control, para su fortalecimiento y formalización.</t>
  </si>
  <si>
    <t>1011 - Lectura, escritura y redes de conocimiento</t>
  </si>
  <si>
    <t>Dirección de Lectura y Bibliotecas</t>
  </si>
  <si>
    <t>Directora de Lectura y Bibliotecas</t>
  </si>
  <si>
    <t>Javier Mauricio Rojas Forero</t>
  </si>
  <si>
    <t>Garantizar las condiciones para la inclusión de los ciudadanos en la cultura escrita mediante programas de fomento y formación enfocados a los distintos grupos de población, acceso a los libros y otras fuentes de conocimiento y cultura, y disposición de entornos tecnológicos y de espacios físicos próximos y amables para uso de los habitantes de la ciudad.
Se busca con ello enriquecer la vida de las personas y las comunidades, promover la participación y el intercambio cultural y de saberes, favorecer la apropiación social del conocimiento y ofrecer oportunidades de formación y crecimiento a lo largo de la vida.</t>
  </si>
  <si>
    <t>1. Promover las capacidades, el gusto y la valoración de la lectura y la escritura desde la primera infancia, como prácticas integradas a un universo amplio de cultura y conocimiento.
2.Fortalecer y modernizar el sistema de bibliotecas públicas y articularlo con las bibliotecas escolares y los espacios no convencionales.
3. Consolidar la biblioteca digital de Bogotá y generar las capacidades necesarias para desempeñarse en el entorno virtual.
4. Generar conocimiento e investigación en torno a las prácticas de lectura y escritura.</t>
  </si>
  <si>
    <t>125 - Plan Distrital de lectura y escritura</t>
  </si>
  <si>
    <t>Aumentar a 3,2 el promedio de libros leídos al año por persona</t>
  </si>
  <si>
    <t>Promedio de libros leídos al año por persona</t>
  </si>
  <si>
    <t>339 - Aumentar en un 25% el número de libro disponibles en la red capital de bibliotecas  públicas -Bbliored y otros espacios públicos de lectura.</t>
  </si>
  <si>
    <t>108 - Número de nuevos libros disponibles en la red capital de bibliotecas públicas - Bibliored y otros espacios públicos de lectura.</t>
  </si>
  <si>
    <t>340 - Incrementar en un 15% el número de asistencias a actividades de fomento y formación para la lectura y la escritura</t>
  </si>
  <si>
    <t>109 - Número de asistencias a actividades de formento y formación para la lectura y la escritura</t>
  </si>
  <si>
    <t>341 - Aumentar a 95 los Paraderos para Libros para Parques</t>
  </si>
  <si>
    <t>110 - Número de Paraderos Para libros Para Parques - PPP</t>
  </si>
  <si>
    <t>342 - Aumentar a 12 las biblioestaciones en Transmilenio</t>
  </si>
  <si>
    <t>111 - Número de bibloestaciones en Transmilenio</t>
  </si>
  <si>
    <t>343 - Poner en funcionamiento 9 puestos de lectura en plazas de mercado</t>
  </si>
  <si>
    <t>112 - Número de puestos de lectura en plazas de mercado en funcionamient</t>
  </si>
  <si>
    <t>344 - Fortalecer 50 centros de desarrollo infatil ACUNAR y/o hogares comunitarios  y/o núcleos de Familias en Acción, con programas de lectura</t>
  </si>
  <si>
    <t>113 - Número de centros de desarrollo infantil ACUNAR y/o hogares comunitarios y/o núcleos de familias en acción, con programas de lectura</t>
  </si>
  <si>
    <t>345 - Apoyar 50 bibliotecas comunitarias</t>
  </si>
  <si>
    <t>114 - Número de bibliotecas comunitarias apoyadas</t>
  </si>
  <si>
    <t>346 - Consolidar una biblioteca digital de bogotá</t>
  </si>
  <si>
    <t>115 - Número de bibliotecas digitales de Bogotá consolidadas</t>
  </si>
  <si>
    <t>13 - Mejorar la calidad de vida de la ciudadanía a través de la promoción, participación y fomento de la cultura escrita</t>
  </si>
  <si>
    <t>19. ESPACIOS CONVENCIONALES Y NO CONVENCIONALES PARA EL FOMENTO DE LA CULTURA ESCRITA FORTALECIDOS</t>
  </si>
  <si>
    <t>Número de espacios fortalecidos e implementados para el disfrute de la lectura</t>
  </si>
  <si>
    <t>1. Promover las capacidades, el gusto y la valoración de la lectura y la escritura desde la primera infancia, como prácticas integradas a un universo amplio de cultura y conocimiento.</t>
  </si>
  <si>
    <t>_nuevos libros las bibliotecas públicas – Biblored y otros  espacios públicos de lectura.
_personas formadas en programas de lectura, escritura y uso de las bibliotecas públicas
_espacios de valoración social del libro, la lectura y la escritura.</t>
  </si>
  <si>
    <t>2.Fortalecer y modernizar el sistema de bibliotecas públicas y articularlo con las bibliotecas escolares y los espacios no convencionales.</t>
  </si>
  <si>
    <t>_red de 23 bibliotecas públicas de Biblored
_Paraderos Para libros Para Parques - PPP
_bibloestaciones en Transmilenio
_puestos de lectura en plazas de mercado
_Centros de desarrollo infantil ACUNAR y/o hogares comunitarios y/o núcleos de familias en acción con programas de lectura.
_bibliotecas comunitarias
_proyectos de promoción de lectura y escritura</t>
  </si>
  <si>
    <t>3. Consolidar la biblioteca digital de Bogotá y generar las capacidades necesarias para desempeñarse en el entorno virtual.</t>
  </si>
  <si>
    <t>Biblioteca digital de Bogotá</t>
  </si>
  <si>
    <t>4. Generar conocimiento e investigación en torno a las prácticas de lectura y escritura.</t>
  </si>
  <si>
    <t>Investigación sobre la lectura y la escritura en Bogotá para generar conocimiento</t>
  </si>
  <si>
    <t>Dotación de bibliotecas públicas – biblored y otros espacios públicos.</t>
  </si>
  <si>
    <t>Dotar con 23.000 nuevos libros las bibliotecas públicas – Biblored y otros  espacios públicos de lectura.</t>
  </si>
  <si>
    <t>Realizar la Operación, explotación, administración y prestación de servicios de la Red Capital de Bibliotecas Publicas de Bogotá -Biblored-, de la Secretaría Distrital De Cultura, Recreación y Deporte.</t>
  </si>
  <si>
    <t>FUNDACION PARA EL FOMENTO DE LA LECTURA - FUNDALECTURA</t>
  </si>
  <si>
    <t>Formación de mediadores</t>
  </si>
  <si>
    <t>Alcanzar a 165,000 personas formadas en programas de lectura, escritura y uso de las bibliotecas públicas</t>
  </si>
  <si>
    <t>Promoción de la valoración social del libro, la lectura y la escritura</t>
  </si>
  <si>
    <t>Promover 1 espacios de valoración social del libro, la lectura y la escritura.</t>
  </si>
  <si>
    <t>Brindar apoyo para la realización del Festival del Libro del Parque de la 93. ESDOP 134</t>
  </si>
  <si>
    <t>ASOCIACIÓN AMIGOS DEL PARQUE 93</t>
  </si>
  <si>
    <t>Aunar esfuerzos para la realización de la “XXXI Feria Internacional del libro de Bogotá”, para el fortalecimiento del Plan Distrital de Lectura y Escritura “Leer es volar</t>
  </si>
  <si>
    <t>CAMARA COLOMBIANA DEL LIBRO</t>
  </si>
  <si>
    <t>Adición contrato 133 de 2018 - CAMARA COLOMBIANA DEL LIBRO</t>
  </si>
  <si>
    <t>Conocimiento e investigación</t>
  </si>
  <si>
    <t>Realizar 0,43 investigación sobre la lectura y la escritura en Bogotá para generar conocimiento</t>
  </si>
  <si>
    <t>Fortalecer y sostener las bibliotecas publicas de la ciudad – Bibliored</t>
  </si>
  <si>
    <t>Fortalecer y sostener la red de 22 bibliotecas públicas de Biblored</t>
  </si>
  <si>
    <t>Adición al Contrato de Concesión 095 de 2017 para realizar la Operación, explotación, administración y prestación de servicios de la Red Capital de Bibliotecas Publicas de Bogotá -Biblored-, de la Secretaría Distrital De Cultura, Recreación y Deporte.</t>
  </si>
  <si>
    <t>FUNDACION INTERNACIONAL DE PEDAGOGIA CONCEPTUAL ALBERTO MERANI</t>
  </si>
  <si>
    <t>Realizar la interventoría técnica, administrativa, financiera, jurídica y contable al contrato con el cual se otorgó "la operación de la red distrital de bibliotecas públicas -Biblored”</t>
  </si>
  <si>
    <t>Apoyo profesional para la Supervisión en el área de Sistemas y Técnología del contrato de concesión de Biblored y de la Dirección de Lectura y Bibliotecas. ESDOP 102</t>
  </si>
  <si>
    <t>JOSE EDGAR HERNANDO GALARZA BOGOTA</t>
  </si>
  <si>
    <t>Prestar con plena autonomía técnica y administrativa los servicios profesionales de apoyo a la supervisión en el área de servicios y colecciones del contrato de concesión de la Red Distrital de Bibliotecas Públicas -BibloRed-. ESDOP 101</t>
  </si>
  <si>
    <t>CLAUDIA VIRGINIA BECERRA MARQUEZ</t>
  </si>
  <si>
    <t>Apoyo profesional para la Supervisión en el área de Infraestructura del contrato de concesión de Biblored y de la Dirección de Lectura y Bibliotecas. ESDOP 104</t>
  </si>
  <si>
    <t>SAMAEL ARIAS HERNANDEZ</t>
  </si>
  <si>
    <t>Prestar servicios profesionales de apoyo a la supervisión en el área financiera y contable del contrato de concesión de Red Distrital de Bibliotecas Públicas -Biblored-. ESDOP 103</t>
  </si>
  <si>
    <t>EDGAR ALBERTO MEDINA CUADROS</t>
  </si>
  <si>
    <t>Prestar con plena autonomía técnica y administrativa los servicios profesionales en las actividades requeridas para el acompañamiento y orientación jurídica a la Dirección de Lectura y Bibliotecas. ESDOP 96</t>
  </si>
  <si>
    <t>JAIRO EDUARDO CRISTANCHO RODRIGUEZ</t>
  </si>
  <si>
    <t>Prestar con plena autonomía técnica y administrativa los servicios de apoyo a la Dirección de Lectura y Bibliotecas en el proceso interno de legalización y seguimiento de los elementos adquiridos por BIBLORED. ESDOP 128</t>
  </si>
  <si>
    <t>WALTER EDISSON GUATAME BERMUDEZ</t>
  </si>
  <si>
    <t>Prestar con plena autonomía técnica y administrativa los servicios profesionales para acompañar el proceso precontractual del modelo de operación y funcionamiento de la red pública de bibliotecas del Distrito capital de Bogotá. ESDOP 121</t>
  </si>
  <si>
    <t>MARIA DEL PILAR ORDOÑEZ MENDEZ</t>
  </si>
  <si>
    <t>Prestar con plena autonomía técnica y administrativa los servicios profesionales para apoyar en la planeación y puesta en marcha de los estímulos ofrecidos por la Dirección de Lectura y Bibliotecas en el marco del Programa Distrital de Estímulos 2018 de la SCRD. ESDOP 97</t>
  </si>
  <si>
    <t>DANIELA ANDREA BARRERA ACOSTA</t>
  </si>
  <si>
    <t>Prestar con plena autonomía técnica y administrativa los servicios profesionales para apoyar a la Dirección de Lectura y Bibliotecas en la revisión de la estructura de personal necesaria para la operación de la red de bibliotecas públicas del Distrito Capital. ESDOP 143</t>
  </si>
  <si>
    <t>ERIKA ALEXANDRA MORALES VASQUEZ</t>
  </si>
  <si>
    <t>Prestar servicios profesionales de apoyo a la Dirección de Lectura y Bibliotecas en la definición del modelo financiero para el contrato de operación de la Red de Bibliotecas Públicas de Bogotá. ESDOP 105</t>
  </si>
  <si>
    <t>NICOLAS GARCIA GARZON</t>
  </si>
  <si>
    <t xml:space="preserve">Adición Contrato 117 de 2018 </t>
  </si>
  <si>
    <t xml:space="preserve">Adición Contrato 100 de 2018 </t>
  </si>
  <si>
    <t xml:space="preserve">Adición Contrato 095 de 2018 </t>
  </si>
  <si>
    <t xml:space="preserve">Adición Contrato 111 de 2018 </t>
  </si>
  <si>
    <t xml:space="preserve">Adición contrato 110 de 2018 </t>
  </si>
  <si>
    <t>Paraderos Para libros Para Parques – PPP</t>
  </si>
  <si>
    <t>Aumentar a 81 los Paraderos Para libros Para Parques - PPP</t>
  </si>
  <si>
    <t>Adición al convenio de asociación 060 de 2017 cuyo objeto es: brindar a las personas a través de espacios no convencionales oportunidades para el acceso a actividades de fomento a la lectura y escritura.</t>
  </si>
  <si>
    <t>FUNDACIÓN PARA EL FOMENTO DE LA LECTURA – FUNDALECTURA</t>
  </si>
  <si>
    <t>Bibloestaciones en Transmilenio</t>
  </si>
  <si>
    <t>Aumentar a 10 las bibloestaciones en Transmilenio</t>
  </si>
  <si>
    <t>Puestos de lectura en plazas de mercado</t>
  </si>
  <si>
    <t>Poner en funcionamiento 7 puestos de lectura en plazas de mercado</t>
  </si>
  <si>
    <t>Centros de desarrollo infantil ACUNAR</t>
  </si>
  <si>
    <t>Fortalecer 40 Centros de desarrollo infantil ACUNAR y/o hogares comunitarios y/o núcleos de familias en acción con programas de lectura.</t>
  </si>
  <si>
    <t>Apoyo proyectos de promoción de la lectura</t>
  </si>
  <si>
    <t>Apoyar 16 bibliotecas comunitarias</t>
  </si>
  <si>
    <t>Apoyo bibliotecas Comunitarias</t>
  </si>
  <si>
    <t>Por medio de la cual se acoge la recomendación del comité para la designación de los jurados que tendrán a cargo la evaluación de las propuestas inscritas y habilitadas para la "BECA PARA EL FORTALECIMIENTO DE LOS SERVICIOS Y/O PROGRAMAS DE BIBLIOTECAS COMUNITARIAS"y "BECA PARA LA CONFORMACIÓN DE REDES DE BIBLIOTECASCOMUNITARIAS LOCALES O INTERLOCALES" del Portafolio Distrital de Estímulos 2018 de la Secretaría Distrital de Cultura, Recreación y Deporte</t>
  </si>
  <si>
    <t>LUIS EDUARDO ALVAREZ MÁRIN</t>
  </si>
  <si>
    <t>LLERLY DARLYN GUERRERO GOMEZ</t>
  </si>
  <si>
    <t>OSCAR ANDRES SALAMANCA MARTINEZ</t>
  </si>
  <si>
    <t>Apoyar 8 proyectos de promoción de lectura y escritura</t>
  </si>
  <si>
    <t>PEDRO JOSE PULIDO DIAZ</t>
  </si>
  <si>
    <t>Consolidar 0,6 biblioteca digital de Bogotá</t>
  </si>
  <si>
    <t>Dotar con 92.300 nuevos libros las bibliotecas públicas – Biblored y otros espacios públicos de lectura.</t>
  </si>
  <si>
    <t>Alcanzar 251.740 personas formadas en programas de lectura, escritura y uso de las bibliotecas públicas</t>
  </si>
  <si>
    <t>Promover 9 espacios de valoración social del libro, la lectura y la escritura.</t>
  </si>
  <si>
    <t>Número de espacios de valoración social del libro, la lectura y la escritura promovidos</t>
  </si>
  <si>
    <t>Realizar 1 investigación sobre la lectura y la escritura en Bogotá para generar conocimiento</t>
  </si>
  <si>
    <t>Número de  investigaciones sobre la lectura y la escritura en Bogotá para generar conocimiento realizadas</t>
  </si>
  <si>
    <t>Fortalecer y sostener la red de 23 bibliotecas públicas de Biblored</t>
  </si>
  <si>
    <t>Fortalecer y sostener las bibliotecas publicas de la ciudad - Bibliored</t>
  </si>
  <si>
    <t>Número de bibliotecas públicas de Biblored fortalecidas y sostenidas</t>
  </si>
  <si>
    <t>Aumentar a 95 los Paraderos Para libros Para Parques - PPP</t>
  </si>
  <si>
    <t>Aumentar a 12 las bibloestaciones en Transmilenio</t>
  </si>
  <si>
    <t>Poner en funcionamiento 12 puestos de lectura en plazas de mercado</t>
  </si>
  <si>
    <t>112 - Número de puestos de lectura en plazas de mercado en funcionamiento</t>
  </si>
  <si>
    <t>Fortalecer 50 Centros de desarrollo infantil ACUNAR y/o hogares comunitarios y/o núcleos de familias en acción con programas de lectura.</t>
  </si>
  <si>
    <t>Apoyar 50 bibliotecas comunitarias</t>
  </si>
  <si>
    <t>Apoyar 30 proyectos de promoción de lectura y escritura</t>
  </si>
  <si>
    <t>Número de proyectos de promoción de lectura y escritura apoyados</t>
  </si>
  <si>
    <t>Consolidar 1 biblioteca digital de Bogotá</t>
  </si>
  <si>
    <t xml:space="preserve">1012    Fortalecimiento a la Gestión </t>
  </si>
  <si>
    <t>Dirección de Gestión Corporativa - Grupo de Recursos Humanos</t>
  </si>
  <si>
    <t>Dirección de Gestión Corporativa - Grupo de Recursos Físicos</t>
  </si>
  <si>
    <t xml:space="preserve">Oficina Asesora Jurídica </t>
  </si>
  <si>
    <t>Ejecutar un programa integral de modernización administrativa de la entidad, en los componentes de talento humano, organización administrativa, regulación sectorial y mantenimiento y modernización de las infraestructuras física, técnica y tecnológica, para optimizar la gestión y la atención al ciudadano, así como alcanzar los estándares de desarrollo institucional definidos por el distrito.</t>
  </si>
  <si>
    <r>
      <rPr>
        <b/>
        <sz val="48"/>
        <color rgb="FF000000"/>
        <rFont val="Calibri"/>
        <family val="2"/>
      </rPr>
      <t>1.</t>
    </r>
    <r>
      <rPr>
        <sz val="48"/>
        <color rgb="FF000000"/>
        <rFont val="Calibri"/>
        <family val="2"/>
      </rPr>
      <t xml:space="preserve"> Diseñar e implementar un programa institucional de fortalecimiento del </t>
    </r>
    <r>
      <rPr>
        <b/>
        <sz val="48"/>
        <color rgb="FF000000"/>
        <rFont val="Calibri"/>
        <family val="2"/>
      </rPr>
      <t>talento humano</t>
    </r>
    <r>
      <rPr>
        <sz val="48"/>
        <color rgb="FF000000"/>
        <rFont val="Calibri"/>
        <family val="2"/>
      </rPr>
      <t xml:space="preserve"> de la entidad que permita alcanzar estándares distritales de satisfacción laboral y clima organizacional para mejorar la calidad de
los servicios ofrecidos por ésta Secretaría a los ciudadanos y agentes del sector.
</t>
    </r>
    <r>
      <rPr>
        <b/>
        <sz val="48"/>
        <color rgb="FF000000"/>
        <rFont val="Calibri"/>
        <family val="2"/>
      </rPr>
      <t>2.</t>
    </r>
    <r>
      <rPr>
        <sz val="48"/>
        <color rgb="FF000000"/>
        <rFont val="Calibri"/>
        <family val="2"/>
      </rPr>
      <t xml:space="preserve"> Diseñar e implementar un programa de mantenimiento y modernización de las </t>
    </r>
    <r>
      <rPr>
        <b/>
        <sz val="48"/>
        <color rgb="FF000000"/>
        <rFont val="Calibri"/>
        <family val="2"/>
      </rPr>
      <t>infraestructuras física, técnica y tecnológica</t>
    </r>
    <r>
      <rPr>
        <sz val="48"/>
        <color rgb="FF000000"/>
        <rFont val="Calibri"/>
        <family val="2"/>
      </rPr>
      <t xml:space="preserve"> de la entidad, que soporte adecuadamente el desarrollo de sus procesos misionales, administrativos y de atención al ciudadano.
</t>
    </r>
    <r>
      <rPr>
        <b/>
        <sz val="48"/>
        <color rgb="FF000000"/>
        <rFont val="Calibri"/>
        <family val="2"/>
      </rPr>
      <t>3.</t>
    </r>
    <r>
      <rPr>
        <sz val="48"/>
        <color rgb="FF000000"/>
        <rFont val="Calibri"/>
        <family val="2"/>
      </rPr>
      <t xml:space="preserve"> Implementar los lineamientos distritales que produzca la Alcaldía Mayor en materia de </t>
    </r>
    <r>
      <rPr>
        <b/>
        <sz val="48"/>
        <color rgb="FF000000"/>
        <rFont val="Calibri"/>
        <family val="2"/>
      </rPr>
      <t>coordinación jurídica</t>
    </r>
    <r>
      <rPr>
        <sz val="48"/>
        <color rgb="FF000000"/>
        <rFont val="Calibri"/>
        <family val="2"/>
      </rPr>
      <t xml:space="preserve">, tanto para la SCRD como para sus entidades adscritas y vinculada. Así como, gestionar las </t>
    </r>
    <r>
      <rPr>
        <b/>
        <sz val="48"/>
        <color rgb="FF000000"/>
        <rFont val="Calibri"/>
        <family val="2"/>
      </rPr>
      <t>agendas regulatorias</t>
    </r>
    <r>
      <rPr>
        <sz val="48"/>
        <color rgb="FF000000"/>
        <rFont val="Calibri"/>
        <family val="2"/>
      </rPr>
      <t xml:space="preserve"> estratégicas del sector en línea con la dinámica y el desarrollo de las políticas culturales, recreativas y deportivas.</t>
    </r>
  </si>
  <si>
    <t>43 - Modernización institucional</t>
  </si>
  <si>
    <t>189 - Modernización administrativa</t>
  </si>
  <si>
    <t>Incrementar en 4 puntos el índice de Desarrollo del Servicio Civil Distrital</t>
  </si>
  <si>
    <t>Puntos del índice de Desarrollo del Servicio Civil incrementados</t>
  </si>
  <si>
    <t>Incrementar en por lo menos el 10% de las personas con discapacidad vinculadas laboralmente como servidores públicos. A partir del resultado de la línea de base.</t>
  </si>
  <si>
    <t>Porcentaje de personas con discapacidad vinculadas laboralmente como servidores públicos</t>
  </si>
  <si>
    <t>379. Desarrollar el 100% de actividades de intervención para el mejoramiento de la infraestructura física y dotación de sedes administrativas</t>
  </si>
  <si>
    <t>411 - Porcentaje de intervención en infraestructura física; dotacional y administrativa</t>
  </si>
  <si>
    <r>
      <t>1. Diseñar e implementar un programa institucional de fortalecimiento del</t>
    </r>
    <r>
      <rPr>
        <b/>
        <sz val="28"/>
        <color rgb="FF000000"/>
        <rFont val="Calibri"/>
        <family val="2"/>
      </rPr>
      <t xml:space="preserve"> talento humano</t>
    </r>
    <r>
      <rPr>
        <sz val="28"/>
        <color rgb="FF000000"/>
        <rFont val="Calibri"/>
        <family val="2"/>
      </rPr>
      <t xml:space="preserve"> de la entidad que permita alcanzar estándares distritales de satisfacción laboral y clima organizacional para mejorar la calidad de
los servicios ofrecidos por ésta Secretaría a los ciudadanos y agentes del sector.</t>
    </r>
  </si>
  <si>
    <t>De Aprendizaje</t>
  </si>
  <si>
    <t>Fortalecer la función administrativa y el desarrollo institucional, promoviendo la mejora continua, transparencia, y la probidad al interior de la entidad.</t>
  </si>
  <si>
    <t>Gestión del Talento Humano</t>
  </si>
  <si>
    <t xml:space="preserve">PR-HUM-03 v5 Inducción y reinducción de personal
PR-HUM-17 Gestión de Cambio
PR-HUM-21 v2 Capacitación
</t>
  </si>
  <si>
    <t>Desarrollar integralmente el Talento Humano vinculado a la Secretaría Distrital de Cultura, Recreación y Deporte, en pro del mejoramiento continuo, la satisfacción personal y el desarrollo institucional que permitan contar con el personal idóneo y competente para atender la misión y
funciones de la Entidad.</t>
  </si>
  <si>
    <t xml:space="preserve"> Programa de Inducción y Re-inducción
 Plan de Acción de Capacitación
 Entrenamiento en el puesto de trabajo
Plan de Acción de Seguridad y Salud en el trabajo
</t>
  </si>
  <si>
    <t>Dependencias de la entidad
Entidades Externas
Funcionarios Públicos
Servidores Públicos</t>
  </si>
  <si>
    <t xml:space="preserve">IND-HUM-1 Realización de capacitaciones programadas
</t>
  </si>
  <si>
    <t>PR-HUM-03 v5 Inducción y reinducción de personal
PR-HUM-17 Gestión de Cambio
PR-HUM-21 v2 Capacitación</t>
  </si>
  <si>
    <t xml:space="preserve">IND-HUM-2 Número de participantes en actividades de capacitación
</t>
  </si>
  <si>
    <t xml:space="preserve">PR-HUM-04 v7 Liquidación y pago de nómina
PR-HUM-08 v6 Manejo de incapacidades
PR-HUM-22 v1 Liquidación prestaciones sociales
</t>
  </si>
  <si>
    <t xml:space="preserve">
Nómina liquidada
Reporte de Secretaria de Hacienda Pago de Nómina y
Prestaciones sociales
</t>
  </si>
  <si>
    <t xml:space="preserve">IND-HUM-3 Ausentismo por salud enfermedad general
</t>
  </si>
  <si>
    <t xml:space="preserve">
PR-HUM-15 v3 Investigación de incidentes o accidentes de trabajo y medidas de intervención
PR-HUM-23 v3 Reporte de accidente o incidente de trabajo</t>
  </si>
  <si>
    <t xml:space="preserve">
 Reportes de accidentes o incidentes de trabajo
Informe de investigación del accidente de trabajo
Matriz de Riesgos
Reportes de accidentes o incidentes de trabajo
 Plan de Acción de Seguridad y Salud en el trabajo</t>
  </si>
  <si>
    <t xml:space="preserve">IND-HUM-4
tasa de accidentalidad por empleado"
</t>
  </si>
  <si>
    <t>Efectividad</t>
  </si>
  <si>
    <t xml:space="preserve">PR-HUM-02 v4 Afiliación, traslado o retiro del sistema de seguridad social
PR-HUM-03 v5 Inducción y reinducción de personal
PR-HUM-04 v7 Liquidación y pago de nómina
PR-HUM-05 v7 Organización, administración y custodia de historias laborales
PR-HUM-07 v7 Expedición de certificaciones y permisos
PR-HUM-15 v3 Investigación de incidentes o accidentes de trabajo y medidas de intervención
PR-HUM-17 Gestión de Cambio
PR-HUM-18 v2 Certificación laboral para bono pensional
PR-HUM-21 v2 Capacitación
PR-HUM-19 v2 Bienestar e incentivos
PR-HUM-20 v2 Selección, vinculación y desvinculación de personal
PR-HUM-22 v1 Liquidación prestaciones sociales
</t>
  </si>
  <si>
    <t xml:space="preserve">
Servidores publicos capacitados a través de procesos de inducción y reinducción
Nomina de la entidad actualizada y liquidada
Custodia de Historias laborales
Planilla control consulta y préstamo de radicados y/o
expedientes de historias laborales
Expedición de Certificaciones y permisos efectivamente tramitados 
Tramite de informes de incidentes o accidentes de trabajo
Actividades de Gestión de Cambio
 Expedición de certificados laborales para bono pensional
Plan de Acción de Capacitación
Plan de Acción de Bienestar
Provisión de personal Liquidación de prestaciones sociales  
Reporte de Secretaria de Hacienda Pago de Nómina y
Prestaciones sociales
</t>
  </si>
  <si>
    <t xml:space="preserve">IND-HUM-5 Nivel de satisfacción de los beneficiarios
</t>
  </si>
  <si>
    <t>PR-HUM-15 v3 Investigación de incidentes o accidentes de trabajo y medidas de intervención
PR-HUM-23 v3 Reporte de accidente o incidente de trabajo</t>
  </si>
  <si>
    <t>Reportes de accidentes o incidentes de trabajo
Informe de investigación del accidente de trabajo
Matriz de Riesgos
Reportes de accidentes o incidentes de trabajo
 Plan de Acción de Seguridad y Salud en el trabajo</t>
  </si>
  <si>
    <t xml:space="preserve">IND-HUM-6
Indice de frecuencia de accidentes de trabajo"
</t>
  </si>
  <si>
    <t xml:space="preserve">IND-HUM-7
Indice de severidad por accidente de trabajo"
</t>
  </si>
  <si>
    <t xml:space="preserve">IND-HUM-8
Indice de lesiones incapacitantes"
</t>
  </si>
  <si>
    <t>PR-HUM-15 v3 Investigación de incidentes o accidentes de trabajo y medidas de intervención
PR-HUM-23 v3 Reporte de accidente o incidente de trabajo
 Plan de Acción de Seguridad y Salud en el trabajo</t>
  </si>
  <si>
    <t xml:space="preserve">Reportes de accidentes o incidentes de trabajo
Informe de investigación del accidente de trabajo
Matriz de Riesgos
Reportes de accidentes o incidentes de trabajo
</t>
  </si>
  <si>
    <t xml:space="preserve">IND-HUM-9
Avance en la implementación del SGSST de conformidad con la normatividad vigente."
</t>
  </si>
  <si>
    <t>Gestión Financiera</t>
  </si>
  <si>
    <t>PR-FIN-01 v10 Expedición de certificado de disponibilidad presupuestal
PR-FIN-02 v7 Expedición certificado de registro presupuestal
PR-FIN-05 v6 Modificación  presupuesto
PR-FIN-07 v9 Trámites para pagos
PR-FIN-08 v7 Causación y estados contables
PR-FIN-13 v4 Elaboración y modificación del programa anual mensualizado de caja</t>
  </si>
  <si>
    <t>Administrar los recursos financieros de los procesos de la Entidad y mantener actualizada la información financiera y contable de la SCRD para entregarla a las diferentes dependencias y organismos de control.</t>
  </si>
  <si>
    <t>Dirección de Gestión Corporativa - Grupo de Recursos Financieros</t>
  </si>
  <si>
    <t>1. Expedición de certificado de disponibilidad presupuestal
2. Expedición certificado de registro presupuestal
3. Modificación  presupuesto
4. Trámites para pagos
5. Causación y estados contables
6. Elaboración y modificación del programa anual mensualizado de caja</t>
  </si>
  <si>
    <t>IND-FIN-01 Efectividad en la programación de pagos en la vigencia</t>
  </si>
  <si>
    <t>IND-FIN-02 Efectividad en la programación de pagos de reserva</t>
  </si>
  <si>
    <t>IND-FIN-3 Indicador de Convenios Amortizados</t>
  </si>
  <si>
    <r>
      <t xml:space="preserve">2. Diseñar e implementar un programa de mantenimiento y modernización de las </t>
    </r>
    <r>
      <rPr>
        <b/>
        <sz val="28"/>
        <color rgb="FF000000"/>
        <rFont val="Calibri"/>
        <family val="2"/>
      </rPr>
      <t>infraestructuras física, técnica y tecnológica</t>
    </r>
    <r>
      <rPr>
        <sz val="28"/>
        <color rgb="FF000000"/>
        <rFont val="Calibri"/>
        <family val="2"/>
      </rPr>
      <t xml:space="preserve"> de la entidad, que soporte adecuadamente el desarrollo de sus procesos misionales, administrativos y de atención al ciudadano.</t>
    </r>
  </si>
  <si>
    <t xml:space="preserve"> PR-GDF-10 v8 Mantenimiento de bienes muebles e inmuebles Sedes
 PR-FIS-18 v2 Identificación de aspectos y valoración de impactos ambientales</t>
  </si>
  <si>
    <t>Atender de manera transversal las necesidades de todos los procesos de la SCRD, en materia de entrada, traslado,control y disposicion final de bienes muebles; mantenimiento preventivo y correctivo de bienes muebles e inmuebles; prestación de servicios generales, protección de bienes muebles, inmuebles y activos, gestión documental y ambiental y de creación, manejo y control de caja menor, con el fin de garantizar la conservación y funcionamiento adecuado de los bienes muebles e inmuebles a cargo de la entidad.</t>
  </si>
  <si>
    <t>Dirección de Gestión Corporativa - Grupo Interno de Recursos Físicos</t>
  </si>
  <si>
    <t>1. Mantenimiento de la infrestructura física d ela entidad.
2. Plan Integral de Getión Ambiental</t>
  </si>
  <si>
    <t>Dependencias de la entidad
Entidades Externas
Funcionarios Públicos
Servidores Públicos
Ciudadanía</t>
  </si>
  <si>
    <t>IND-FIS-01 Oportunidad en la atención en el plan de mantenimiento de Sedes</t>
  </si>
  <si>
    <t>IND-FIS-10 Consumo de agua M3 por persona</t>
  </si>
  <si>
    <t>D</t>
  </si>
  <si>
    <t>IND-FIS-11 Consumo de energía</t>
  </si>
  <si>
    <t>IND-FIS-06 Obtimizacion de Residuos solidos</t>
  </si>
  <si>
    <t>IND-FIS-05 Porcentaje promedio biciusuarios</t>
  </si>
  <si>
    <r>
      <rPr>
        <b/>
        <sz val="28"/>
        <color rgb="FF000000"/>
        <rFont val="Calibri"/>
        <family val="2"/>
      </rPr>
      <t>PR-TIC-03 v5 Administración base de datos</t>
    </r>
    <r>
      <rPr>
        <b/>
        <sz val="28"/>
        <color rgb="FF000000"/>
        <rFont val="Calibri"/>
        <family val="2"/>
      </rPr>
      <t xml:space="preserve">
PR-TIC-01 v6 Mantenimiento de aplicaciones</t>
    </r>
    <r>
      <rPr>
        <b/>
        <sz val="28"/>
        <color rgb="FF000000"/>
        <rFont val="Calibri"/>
        <family val="2"/>
      </rPr>
      <t xml:space="preserve">
</t>
    </r>
    <r>
      <rPr>
        <sz val="28"/>
        <color rgb="FF000000"/>
        <rFont val="Calibri"/>
        <family val="2"/>
      </rPr>
      <t xml:space="preserve">PR-TIC-02 v8 Soporte técnico
</t>
    </r>
  </si>
  <si>
    <t>Generar, implementar y mantener soluciones tecnológicas que provean en forma oportuna, eficiente y transparente las herramientas necesarias para el cumplimiento de los fines de la Secretaria Distrital de Cultura, Recreación y Deporte.</t>
  </si>
  <si>
    <t>1. Mantenimiento de las aplicaciones tecnologicas de la entidad
2. Administración de base de datos</t>
  </si>
  <si>
    <r>
      <rPr>
        <b/>
        <sz val="28"/>
        <color rgb="FF000000"/>
        <rFont val="Calibri"/>
        <family val="2"/>
      </rPr>
      <t>3.</t>
    </r>
    <r>
      <rPr>
        <sz val="28"/>
        <color rgb="FF000000"/>
        <rFont val="Calibri"/>
        <family val="2"/>
      </rPr>
      <t xml:space="preserve"> Implementar los lineamientos distritales que produzca la Alcaldía Mayor en materia de </t>
    </r>
    <r>
      <rPr>
        <b/>
        <sz val="28"/>
        <color rgb="FF000000"/>
        <rFont val="Calibri"/>
        <family val="2"/>
      </rPr>
      <t>coordinación jurídica</t>
    </r>
    <r>
      <rPr>
        <sz val="28"/>
        <color rgb="FF000000"/>
        <rFont val="Calibri"/>
        <family val="2"/>
      </rPr>
      <t xml:space="preserve">, tanto para la SCRD como para sus entidades adscritas y vinculada. Así como, gestionar las </t>
    </r>
    <r>
      <rPr>
        <b/>
        <sz val="28"/>
        <color rgb="FF000000"/>
        <rFont val="Calibri"/>
        <family val="2"/>
      </rPr>
      <t>agendas regulatorias estratégicas</t>
    </r>
    <r>
      <rPr>
        <sz val="28"/>
        <color rgb="FF000000"/>
        <rFont val="Calibri"/>
        <family val="2"/>
      </rPr>
      <t xml:space="preserve"> del sector en línea con la dinámica y el desarrollo de las políticas culturales, recreativas y deportivas.</t>
    </r>
  </si>
  <si>
    <t>Gestión Jurídica</t>
  </si>
  <si>
    <r>
      <t xml:space="preserve">PR-JUR-01 v7 Licitación Pública
PR-JUR-19 v2 Contratación mínima cuantía
PR-GJL-20 v1  Contratos de prestación de servicios profesionales y de apoyo a la gestión   
PR-JUL-04 v7 Supervisión, Interventoría y Liquidación 
</t>
    </r>
    <r>
      <rPr>
        <b/>
        <sz val="28"/>
        <color rgb="FF000000"/>
        <rFont val="Calibri"/>
        <family val="2"/>
      </rPr>
      <t>PR-JUL-08 v6 Conceptos jurídicos</t>
    </r>
    <r>
      <rPr>
        <b/>
        <sz val="28"/>
        <color rgb="FF000000"/>
        <rFont val="Calibri"/>
        <family val="2"/>
      </rPr>
      <t xml:space="preserve">
</t>
    </r>
    <r>
      <rPr>
        <sz val="28"/>
        <color rgb="FF000000"/>
        <rFont val="Calibri"/>
        <family val="2"/>
      </rPr>
      <t xml:space="preserve">PR-JUL-11 v7 Revocatoria directa de Actos Administrativos
PR-JUL-17 v4 Concurso de méritos
PR-JUL-02 v6 Selección abreviada Menor cuantía
PR-JUL-16 v4 Subasta Inversa
PR-JUR-18 v4 Trámite de autorización a entidades adscritas y vinculadas
</t>
    </r>
    <r>
      <rPr>
        <b/>
        <sz val="28"/>
        <color rgb="FF000000"/>
        <rFont val="Calibri"/>
        <family val="2"/>
      </rPr>
      <t>PR-JUR-20 v3 Desarrollo Regulatorio</t>
    </r>
    <r>
      <rPr>
        <b/>
        <sz val="28"/>
        <color rgb="FF000000"/>
        <rFont val="Calibri"/>
        <family val="2"/>
      </rPr>
      <t xml:space="preserve">
PR-JUR-21 v5 Proyectos de Acuerdo</t>
    </r>
  </si>
  <si>
    <t xml:space="preserve">Asesorar y apoyar jurídicamente a las diferentes dependencias de la Entidad, en el cumplimiento de su función administrativa contractual; establecer, fijar e impartir directrices jurídicas; atender los derechos de petición a cargo de la Oficina Asesora
Jurídica; emitir conceptos jurídicos; dirigir y orientar la formulación, actualización, adopción de propuestas y medidas regulatorias, emitir conceptos jurídicos y regulatorios formulados por el Sector Cultura Recreación y Deporte; proyectar actos
administrativos; asumir la defensa y representación judicial y extrajudicial de la SCRD; sustanciar y proyectar las providencias o fallos que deba proferir la Secretaría en segunda instancia; </t>
  </si>
  <si>
    <t>Oficina Asesora Jurídica</t>
  </si>
  <si>
    <t>1. Conceptos Juridicos
2. Desarrollo Regulatorio
3. Ageciamiento proyectos de acuerdo del sector</t>
  </si>
  <si>
    <t>Fortalecimiento a la gestión</t>
  </si>
  <si>
    <t>Implementar el 100% de las acciones establecidas en el programa institucional de fortalecimiento.</t>
  </si>
  <si>
    <t>Prestar con plena autonomía técnica y administrativa los servicios profesionales para apoyar la puesta en marcha del Nuevo Marco Normativo Contable en la Secretaría . ESDOP 43</t>
  </si>
  <si>
    <t>JENNIFER GARCIA RAMIREZ</t>
  </si>
  <si>
    <t>Prestar con plena autonomía técnica y administrativa los servicios profesionales para apoyar la gestión del Despacho. ESDOP 54</t>
  </si>
  <si>
    <t>LUZ MARYCELA MENDOZA GONZALEZ</t>
  </si>
  <si>
    <t>Prestar con plena autonomía técnica y administrativa los servicios profesionales para apoyar las actividades de felicidad corporativa. ESDOP 39</t>
  </si>
  <si>
    <t>GINA PAOLA SANCHEZ FAJARDO</t>
  </si>
  <si>
    <t>Prestación de servicios profesionales a la oficina asesora de jurídica en materias relacionadas a las competencias a su cargo en contratación. ESDOP 119</t>
  </si>
  <si>
    <t>MARIA CAROLINA LEE LEON</t>
  </si>
  <si>
    <t>Prestar servicios profesionales para apoyar las actividades relacionadas con el operador logístico de la SCRD. ESDOP 148</t>
  </si>
  <si>
    <t>NATALIA DEL PILAR BARON</t>
  </si>
  <si>
    <t>Adición contrato 243 de 2017 suscrito con Martín Bermudez Asociados S.A.</t>
  </si>
  <si>
    <t>MARTÍN BERMUDEZ ASOCIADOS S.A.</t>
  </si>
  <si>
    <t xml:space="preserve">Prestar servicios profesionales a la Oficina Asesora de Jurídica para la revisión, estructuración y desarrollo de los procesos contractuales en las diferentes modalidades, así como en los demás asuntos jurídicos que le sean asignados. </t>
  </si>
  <si>
    <t>Prestación de servicios profesionales de apoyo jurídico</t>
  </si>
  <si>
    <t>Apoyo a la gestión para el desarrollo de los planes y programas institucionales dirigidos a los funcionarios de la Secretaría Distrital de Cultura, Recreación y Deporte. ESDOP 74</t>
  </si>
  <si>
    <t>Conservación de sedes</t>
  </si>
  <si>
    <t>Conservar el 100% de las sedes de la Secretaría Distrital de Cultura, Recreación y Deporte, a través del cuidado, mantenimiento y protección de los espacios físicos.</t>
  </si>
  <si>
    <t>Adición Contrato 226 de 2017 - Consorcio AG3-SCRD-01</t>
  </si>
  <si>
    <t>CONSORCIO AG3 SCRD 01</t>
  </si>
  <si>
    <t>Infraestructura de tic</t>
  </si>
  <si>
    <t>Modernizar el 0.05 de la infraestructura de TIC de la Secretaría Distrital de Cultura, Recreación y Deporte.</t>
  </si>
  <si>
    <t>Adquisición de equipos de telefonía</t>
  </si>
  <si>
    <t>HELPHONE S.A.S.</t>
  </si>
  <si>
    <t>Prestar con plena autonomía técnica y administrativa los servicios profesionales para el soporte técnico y mantenimiento de los aplicativos administrativos y financieros LIMAY, SAE y SAI del sistema SI CAPITAL. ESDOP 31</t>
  </si>
  <si>
    <t>LUZ HELENA CHICANGANA VIDAL</t>
  </si>
  <si>
    <t>Prestar con plena autonomía técnica y administrativa los servicios profesionales para gestionar los sistemas de bases de datos y el servidor de aplicaciones administrativas y financieras de la Secretaría. ESDOP 37</t>
  </si>
  <si>
    <t>LUIS ALEXANDER JIMENEZ ALVARADO</t>
  </si>
  <si>
    <t>Prestar con plena autonomía técnica y administrativa los servicios para el soporte técnico y mantenimiento de los aplicativos administrativos y financieros PERNO y OPGET del sistema SI CAPITAL. ESDOP 38</t>
  </si>
  <si>
    <t>FACCELLO ARGEL MANJARRES</t>
  </si>
  <si>
    <t>Prestar con plena autonomía técnica y administrativa los servicios profesionales para gestionar la red informática de la Secretaría. ESDOP 34</t>
  </si>
  <si>
    <t>DARIO ORLANDO BECERRA ERAZO</t>
  </si>
  <si>
    <t>Prestar con plena autonomía técnica y administrativa los servicios profesionales de soporte técnico y mantenimiento de la herramienta informática del Sistema de Gestión Documental de la Secretaría. ESDOP 32</t>
  </si>
  <si>
    <t>IDELBER SANCHEZ</t>
  </si>
  <si>
    <t>Prestar los servicios de apoyo técnico a usuario final sobre los servicios informáticos de la Secretaría. ESDOP 30</t>
  </si>
  <si>
    <t>RENE VARON RODRIGUEZ</t>
  </si>
  <si>
    <t>Marco normativo del sector</t>
  </si>
  <si>
    <t>Gestionar 3 agendas normativas estratégicas para el fortalecimiento y la materialización de los derechos culturales, recreativos y deportivos de los habitantes de la ciudad</t>
  </si>
  <si>
    <t>Prestación de servicios profesionales a la oficina asesora de jurídica en materias  relacionadas a las competencias a su cargo. ESDOP 117</t>
  </si>
  <si>
    <t>LADY CATHERINE LIZCANO ORTIZ</t>
  </si>
  <si>
    <t>Prestación de servicios profesionales a la oficina asesora de jurídica en materias relacionadas a las competencias a su cargo. ESDOP 146</t>
  </si>
  <si>
    <t>LUZ ANGELA CARDOSO BRAVO</t>
  </si>
  <si>
    <t>Prestar servicios profesionales para apoyar a la Oficina Asesora Jurídica en los asuntos normativos y regulatorios del sector. ESDOP 120</t>
  </si>
  <si>
    <t>JUAN CARLOS MARTIN GOMEZ</t>
  </si>
  <si>
    <t>Anticorrupción y de Atención al Ciudadano
Rendición de Cuentas /
Subcomponente 1 /
Lineamientos de Transparencia Activa</t>
  </si>
  <si>
    <t>Publicación informe de ejecución presupuestal de gastos e inversiones.</t>
  </si>
  <si>
    <t>Informes publicados mensualmente.</t>
  </si>
  <si>
    <t>Publicación informe de ejecución presupuestal de reservas presupuestales.</t>
  </si>
  <si>
    <t>Publicación informe de SIVICOF.</t>
  </si>
  <si>
    <t>Publicación de Resoluciones y Decretos presupuestales.</t>
  </si>
  <si>
    <t>Documentos publicados ocasionalmente cuando se generen.</t>
  </si>
  <si>
    <t>Ocasional</t>
  </si>
  <si>
    <t>Publicación estados financieros.</t>
  </si>
  <si>
    <t>Informes publicados Trimestrales.</t>
  </si>
  <si>
    <t>Anticorrupción y de Atención al Ciudadano/
Atención al Ciudadano /
Subcomponente 3
Talento Humano</t>
  </si>
  <si>
    <t>Incluir en el plan de capacitación de esta Secretaría temáticas asociadas con la prestación del servicio.</t>
  </si>
  <si>
    <t>Servidores Publicos</t>
  </si>
  <si>
    <t>_Funcionarios capacitados enfocada al servicio
_Número de eventos de capacitación con enfoque al servicio</t>
  </si>
  <si>
    <t>Anticorrupción y de Atención al Ciudadano/
Integridad / Plan gestión de la Integridad
Subcomponente Alistamiento</t>
  </si>
  <si>
    <t>Convocar para la selección de los Gestores de Integridad.</t>
  </si>
  <si>
    <t>Grupo de Gestores de Integridad conformado.</t>
  </si>
  <si>
    <t>Realizar jornada con los Gestores de Integridad para conocer el código de integridad y las responsabilidades del rol.</t>
  </si>
  <si>
    <t xml:space="preserve">Listado de asistencia, acta de reunión </t>
  </si>
  <si>
    <t>Realizar mesa de trabajo con representación de los gestores de integridad y áreas involucradas en el proceso, para la estructuración del Plan de Gestión de la Integridad.</t>
  </si>
  <si>
    <t xml:space="preserve">19/04/2018
</t>
  </si>
  <si>
    <t>Plan de gestión de la Integridad para la SCRD</t>
  </si>
  <si>
    <t>Adopción del Código de Integridad</t>
  </si>
  <si>
    <t>Código de integridad adoptado</t>
  </si>
  <si>
    <t>Comunicar a la comunidad institucional, la conformación del grupo de Gestores de Integridad y la adopción del Código de Integridad</t>
  </si>
  <si>
    <t>Memorando ,circular o nota en la intranet</t>
  </si>
  <si>
    <t>Preparar los contenidos a comunicar en la capacitación de Gestores de Integridad</t>
  </si>
  <si>
    <t>Contenidos definidos para la capacitación</t>
  </si>
  <si>
    <t>Capacitar a los Gestores de Integridad en la normatividad y temáticas de interés</t>
  </si>
  <si>
    <t>Capacitación realizada</t>
  </si>
  <si>
    <t>Anticorrupción y de Atención al Ciudadano/
Integridad / Plan gestión de la Integridad
Subcomponente /Armonización</t>
  </si>
  <si>
    <t>Realizar el documento de armonización y principios de valores de la casa.</t>
  </si>
  <si>
    <t>Documento de armonización y principios de valores de la casa</t>
  </si>
  <si>
    <t xml:space="preserve">Diseñar estrategia de socialización del Código de Integridad.  </t>
  </si>
  <si>
    <t>Documento de estrategia de socialización del código de integridad</t>
  </si>
  <si>
    <t>Anticorrupción y de Atención al Ciudadano/
Integridad / Plan gestión de la Integridad
Subcomponente /Diagnóstico</t>
  </si>
  <si>
    <t>Definir la herramienta para realizar el diagnóstico para medir los resultados e impacto del Código de Integridad</t>
  </si>
  <si>
    <t>Herramienta de medición</t>
  </si>
  <si>
    <t xml:space="preserve">Realizar diagnóstico de la apropiación de los valores contenidos en el código de integridad en la entidad  </t>
  </si>
  <si>
    <t>Diagnóstico aplicado</t>
  </si>
  <si>
    <t xml:space="preserve">Análisis y comunicación de resultados
</t>
  </si>
  <si>
    <t xml:space="preserve">Resultados del diagnóstico y comunicación </t>
  </si>
  <si>
    <t>Anticorrupción y de Atención al Ciudadano/
Integridad / Plan gestión de la Integridad
Subcomponente /Implementación</t>
  </si>
  <si>
    <t>Ejecutar estrategia de socialización del Código de Integridad.</t>
  </si>
  <si>
    <t xml:space="preserve">Evidencia de la socialización   </t>
  </si>
  <si>
    <t>Anticorrupción y de Atención al Ciudadano/
Integridad / Plan gestión de la Integridad
Subcomponente /Seguimiento y Evaluación</t>
  </si>
  <si>
    <t>Diagnóstico de la   apropiación del Código de Integridad en la entidad</t>
  </si>
  <si>
    <t>Elaboración del informe de la gestión y resultados alcanzados en la vigencia</t>
  </si>
  <si>
    <t>Informe de resultados</t>
  </si>
  <si>
    <t>Anticorrupción y de Atención al Ciudadano/
Transparencia y acceso a la información/
Subcomponente 3/
Elaboración de instrumentos de Gestión de la Información</t>
  </si>
  <si>
    <t>Elaborar y adoptar el registro o inventario de activos de información.</t>
  </si>
  <si>
    <t xml:space="preserve"> 29 de Junio del 2018.</t>
  </si>
  <si>
    <t>Inventario de activos de Información elaborado, adoptado y publicado</t>
  </si>
  <si>
    <t>Esquema de publicación elaborado, adoptado y publicado</t>
  </si>
  <si>
    <t>Capacitación Institucional</t>
  </si>
  <si>
    <t>Inducción
De conformidad con lo previsto en la normatividad vigente</t>
  </si>
  <si>
    <t>De acuerdo con las vinculaciones realizadas durante el año</t>
  </si>
  <si>
    <t>Nuevos funcionarios que ingresen a la SCRD</t>
  </si>
  <si>
    <t>% alcanzado en el cumplimiento de las actividades programadas</t>
  </si>
  <si>
    <t>Reinducción y/o  Balance de Actividades
De conformidad con lo previsto en la normatividad vigente</t>
  </si>
  <si>
    <t>Entre los meses de febrero y noviembre</t>
  </si>
  <si>
    <t>Comunidad Institucional</t>
  </si>
  <si>
    <t xml:space="preserve">Capacitación Orfeo
Afianzar los conocimientos en el aplicativo de Gestión Documental “Orfeo” y conocer las bondades que ofrece la herramienta para así generar un amplio aprovechamiento de la misma. </t>
  </si>
  <si>
    <t>Entre el mes de febrero y noviembre</t>
  </si>
  <si>
    <t>20 funcionarios aproximadamente</t>
  </si>
  <si>
    <t>Taller Manejo de SDQS y Derechos de Petición
Fortalecer a los funcionarios de la entidad en el uso del Sistema Distrital de Quejas y soluciones y en la atención de las peticiones que ingresen a la Entidad.</t>
  </si>
  <si>
    <t>Entre febreo y mayo</t>
  </si>
  <si>
    <t>10 funcioanarios aproximadamente</t>
  </si>
  <si>
    <t xml:space="preserve">Socialización Modelo Integrado de Planeación y Gestión - MIPG
</t>
  </si>
  <si>
    <t>Abril</t>
  </si>
  <si>
    <t>50 funcioanarios aproximadamente</t>
  </si>
  <si>
    <t>Capacitación Redacción y Ortografía</t>
  </si>
  <si>
    <t>Mayo</t>
  </si>
  <si>
    <t>15 funcionarios aproximadamente</t>
  </si>
  <si>
    <t>Taller Ambientes Laborales Inclusivos
Sensibilizar a los funcionarios en los objetivos, categorías y funciones de la SCRD con la política pública LGBTI y con la estrategia (ALI) Ambientes laborales inclusivos y dar a conocer los resultados de la encuesta aplicada en el 2017 sobre el tema.</t>
  </si>
  <si>
    <t xml:space="preserve">Taller Lenguaje de Señas </t>
  </si>
  <si>
    <t>Entre Mayo y Julio</t>
  </si>
  <si>
    <t>12 funcionarios aproximadamente</t>
  </si>
  <si>
    <t>Capacitación Gestión Documental</t>
  </si>
  <si>
    <t>Entre mayo y julio</t>
  </si>
  <si>
    <t>40 funcionaros aproximadamente</t>
  </si>
  <si>
    <t>Capacitación Auditores Internos</t>
  </si>
  <si>
    <t>15 funcionarios</t>
  </si>
  <si>
    <t xml:space="preserve">Seguridad de la Información </t>
  </si>
  <si>
    <t xml:space="preserve">Entre agosto y noviembre </t>
  </si>
  <si>
    <t xml:space="preserve">Capacitación de Google Básico y AvanzadoSocializar y explorar las herramientas de colaboración y comunicación a través del uso de las aplicaciones de G Suite, que pueden impactar positivamente y Busca mediante la práctica potencializar el uso avanzado de las aplicaciones de comunicación y colaboración. 
Reforzar los conocimientos y el uso de las aplicaciones identificadas por la entidad, como de mayor impacto para este proyecto, dentro de las cuales se encuentran: Temas avanzados de las aplicaciones como Hangout Chat, Gmail, Drive y Docs (Documentos, Hoja de Cálculo, Presentaciones y Forms).
 </t>
  </si>
  <si>
    <t>Entre mayo y septiembre</t>
  </si>
  <si>
    <t>50 funcionarios aproximadamente</t>
  </si>
  <si>
    <t xml:space="preserve">Conferencia  Felicidad Corporativa </t>
  </si>
  <si>
    <t>Febrero</t>
  </si>
  <si>
    <t>Coaching Nivel I 
Generar reflexiones y enseñanzas personales, con el fin de ver el reflejo en el desempeño laboral de los equipos</t>
  </si>
  <si>
    <t xml:space="preserve">Conversatorio Día de la Mujer </t>
  </si>
  <si>
    <t>Marzo</t>
  </si>
  <si>
    <t>30  funcionarios aproximadamente</t>
  </si>
  <si>
    <t xml:space="preserve">Capacitación Trabajo en Equipo </t>
  </si>
  <si>
    <t>Capacitación Comunicación Asertiva</t>
  </si>
  <si>
    <t xml:space="preserve">Coaching Nivel II
Potenciar los resultados de los colaboradores mediante la creación de asociaciones constructivas de conceptos, herramientas y relaciones; y la profundización del propósito superior  con lo cual se desarrollan el pensamiento creativo y redes de colaboración con base en las habilidades de inteligencia emocional.
</t>
  </si>
  <si>
    <t>Entre los meses de julio y septiembre</t>
  </si>
  <si>
    <t>Capacitación Gestión del Cambio y/o Cultura y/o el Clima Organizacional y/o felicidad corporativa y/o Valores del Código de Integridad</t>
  </si>
  <si>
    <t>Entre los meses de julio y noviembre</t>
  </si>
  <si>
    <t>50 funcionarios</t>
  </si>
  <si>
    <t xml:space="preserve">Valores Código de Integridad </t>
  </si>
  <si>
    <t xml:space="preserve">Entre julio y noviembre </t>
  </si>
  <si>
    <t>Capacitación El ServicioFortalecer la esencia del  Servicio a partir del descubrimiento del sentido/valor personal y de la relación con la misión de la entidad.</t>
  </si>
  <si>
    <t>Entre julio y noviembre</t>
  </si>
  <si>
    <t>Capacitaciones organizadas por otras entidadesParticipar en actividades académicas y de capacitación, con el fin de conocer, entender y contar con actualización permanente.</t>
  </si>
  <si>
    <t>Permanente
Según programación de las entidades responsables</t>
  </si>
  <si>
    <t>Bienestar e Incentivos</t>
  </si>
  <si>
    <t>Invitación a eventos de calidad de vida laboral por parte de otras entidades</t>
  </si>
  <si>
    <t>Permanente
según programación de las entidades responsables</t>
  </si>
  <si>
    <t>Día de la mujer</t>
  </si>
  <si>
    <t>Comunidad Institucional Femenina</t>
  </si>
  <si>
    <t>Reconocimiento Nivel asistencial</t>
  </si>
  <si>
    <t>35 funcionarios aproximadamente, con responsabilidades asitenciales</t>
  </si>
  <si>
    <t>Reconocimiento a los mejores funcionarios</t>
  </si>
  <si>
    <t>Junio</t>
  </si>
  <si>
    <t>40 servidores aproximadamente serán reconocidos por el nivel de excelencia en la Evaluación del Desempeño y se les entregará un incentivo.</t>
  </si>
  <si>
    <t>Actividades de Integración</t>
  </si>
  <si>
    <t>Entre junio y octubre</t>
  </si>
  <si>
    <t>200 servidores aproximadamente</t>
  </si>
  <si>
    <t>Balance de actividades institucional - Actividad de Cierre</t>
  </si>
  <si>
    <t>Entre noviembre y 
diciembre</t>
  </si>
  <si>
    <t>Celebración Novena Navideña</t>
  </si>
  <si>
    <t>Diciembre</t>
  </si>
  <si>
    <t>Juegos de mesa SCRD  2017</t>
  </si>
  <si>
    <t>100  personas aproximadamente entre servidores de la SCRD y servidores de las entidades del sector.</t>
  </si>
  <si>
    <t>Talleres en el espacio denominado "Medio Día en BAHIA"</t>
  </si>
  <si>
    <t>Entre los meses de marzo y diciembre</t>
  </si>
  <si>
    <t>Celebración del "Día de la Familia"</t>
  </si>
  <si>
    <t>80 personas aproximadamente  entre funcionarios y familiares</t>
  </si>
  <si>
    <t>Vacaciones Recreativas
Requisitos: Niños entre los 5 años y menores de 13 años</t>
  </si>
  <si>
    <t>Entre junio y
Octubre</t>
  </si>
  <si>
    <t>20 niños hijos de funcionarios de la SCRD</t>
  </si>
  <si>
    <t>Pases para diferentes obras y espectáculos</t>
  </si>
  <si>
    <t>De acuerdo con la programación de las entidades promotoras</t>
  </si>
  <si>
    <t>Bonos de cumpleaños para los funcionarios.
Publicación de Cumpleaños y
Envío de tarjeta vfirtual de felicitación</t>
  </si>
  <si>
    <t>Entre los meses de enero y diciembre</t>
  </si>
  <si>
    <t>Funcionarios de planta</t>
  </si>
  <si>
    <t>Promoción de actividades para consolidar la integración familiar y laboral.</t>
  </si>
  <si>
    <t>Entre marzo y noviembre</t>
  </si>
  <si>
    <t>Bonos Navideños para los hijos de los funcionarios de la SCRD.
Requisitos: Niños entre los 0 años y menos de 13 años
.</t>
  </si>
  <si>
    <t>65  niños aproximadamente</t>
  </si>
  <si>
    <t>Bienestar Social e Incentivos, Capacitación y Seguridad y Salud en el Trabajo</t>
  </si>
  <si>
    <t xml:space="preserve">Reuniones </t>
  </si>
  <si>
    <t xml:space="preserve">funcionarios designados por la entidad y funcionarios elegidos por sufragio.
Coordinadora Grupo Interno de Recursos Humanos </t>
  </si>
  <si>
    <t>Investigación de Incidentes y Accidentes de Trabajo</t>
  </si>
  <si>
    <t>Cuando se presente un evento de Incidente o accidente de trabajo</t>
  </si>
  <si>
    <t xml:space="preserve"> Comunidad institucional</t>
  </si>
  <si>
    <t xml:space="preserve">Jornada de Elección de los representantes de los funcionarios en el COPASST </t>
  </si>
  <si>
    <t>Plan de Trabajo del COPASST</t>
  </si>
  <si>
    <t xml:space="preserve">Marzo 
Cronograma sujeto a cambios </t>
  </si>
  <si>
    <t xml:space="preserve">Miembros designados por el COPASST </t>
  </si>
  <si>
    <t>Inspecciones  de Seguridad</t>
  </si>
  <si>
    <t>Agosto -  septiembre</t>
  </si>
  <si>
    <t xml:space="preserve">
Miembros designados por el COPASST - Profesional SST – Profesional designado por la ARL</t>
  </si>
  <si>
    <t>Participación, vigilancia y control del SG-SST</t>
  </si>
  <si>
    <t>Agosto - diciembre</t>
  </si>
  <si>
    <t>Trimestrales</t>
  </si>
  <si>
    <t>Documentar</t>
  </si>
  <si>
    <t>Entre junio y agosto</t>
  </si>
  <si>
    <t>Servidores públicos</t>
  </si>
  <si>
    <t>Capacitación Comité de Convivencia Laboral</t>
  </si>
  <si>
    <t>De acuerdo a los requerimientos</t>
  </si>
  <si>
    <t>Comité de Convivencia Laboral: 4 funcionarios designados por la entidad y 4 funcionarios elegidos en jornada electoral. 
Coordinadora Grupo Interno de Recursos Humanos y Profesional en Salud Ocupacional</t>
  </si>
  <si>
    <t xml:space="preserve">
Programas de Vigilancia Epidemiologica de riesgos cardiovascular, Psicosocial y Osteomuscular
</t>
  </si>
  <si>
    <t>A partir de abril</t>
  </si>
  <si>
    <t xml:space="preserve">Semana  de la Salud  </t>
  </si>
  <si>
    <t xml:space="preserve">Comunidad Institucional
</t>
  </si>
  <si>
    <t>Día internacional  de la SST</t>
  </si>
  <si>
    <t>Evaluaciones Médicas Ocupacionales Periódicas</t>
  </si>
  <si>
    <t>Funcionarios de planta 
( Solo para funcionarios con antigüedad  igual o superior a 3 meses)</t>
  </si>
  <si>
    <t>26500000
Aproximadamente</t>
  </si>
  <si>
    <t>Evaluaciones médicas ocupacionales de ingreso, cambios de ocupación, reincorporación al trabajo y egreso.</t>
  </si>
  <si>
    <t xml:space="preserve">Funcionarios de planta </t>
  </si>
  <si>
    <t>Actividad  física y salud</t>
  </si>
  <si>
    <t>Entre septiembre y noviembre</t>
  </si>
  <si>
    <t>4500000
Aproximadamente</t>
  </si>
  <si>
    <t>Matriz de Ausentismo  e indicadores</t>
  </si>
  <si>
    <t>Fomento de la Seguridad y Salud en el Trabajo</t>
  </si>
  <si>
    <t>Jornadas de Vacunación</t>
  </si>
  <si>
    <t>Aproximadamente 120 dosis de las vacunas seleccionadas</t>
  </si>
  <si>
    <t>Actualización y divulgación de los documentos del Sistema de Gestión de la Seguridad y Salud en el Trabajo</t>
  </si>
  <si>
    <t>Luxometría</t>
  </si>
  <si>
    <t>Entre julio  y agosto</t>
  </si>
  <si>
    <t>Aproximadamente 30 puestos de trabajo</t>
  </si>
  <si>
    <t>Promoción de la protección personal, salud y prevención de los riesgos.</t>
  </si>
  <si>
    <t>7 servidores públicos</t>
  </si>
  <si>
    <t>Inspecciones a puestos de Trabajo</t>
  </si>
  <si>
    <t xml:space="preserve">60 puestos de trabajo </t>
  </si>
  <si>
    <t>Dotación de Elementos para  la atención de emergencias</t>
  </si>
  <si>
    <t>Miembros de la Brigada de Emergencias y botiquines de la sedes de la entidad</t>
  </si>
  <si>
    <t xml:space="preserve">Seguridad  vial  </t>
  </si>
  <si>
    <t>Mayo y  Octubre</t>
  </si>
  <si>
    <t xml:space="preserve">Conductores y funcionarios </t>
  </si>
  <si>
    <t>Preparación práctica para integrantes brigada de emergencias</t>
  </si>
  <si>
    <t>Brigadistas de Emergencias e invitados</t>
  </si>
  <si>
    <t>Brigada de Emergencias</t>
  </si>
  <si>
    <t>A partir de marzo</t>
  </si>
  <si>
    <t>Miembros de la Brigada de Emergencias – Funcionarios</t>
  </si>
  <si>
    <t>Simulacro institucional y Distrital de Evacuación</t>
  </si>
  <si>
    <t xml:space="preserve"> Octubre</t>
  </si>
  <si>
    <t xml:space="preserve">Fortalecimiento a la gestión </t>
  </si>
  <si>
    <t>Porcentaje de acciones establecidas en el programa institucional de fortalecimiento</t>
  </si>
  <si>
    <t>Porcentaje de las sedes de la Secretaría Distrital de Cultura, Recreación y Deporte, a través del cuidado, mantenimiento y protección de los espacios físicos.</t>
  </si>
  <si>
    <t>Modernizar el 70% de la infraestructura de TIC de la Secretaría Distrital de Cultura, Recreación y Deporte.</t>
  </si>
  <si>
    <t>Porcentaje de modernización de la infraestructura de TIC de la Secretaría Distrital de Cultura, Recreación y Deporte.</t>
  </si>
  <si>
    <t>Gestionar diez (10) agendas normativas estratégicas para el fortalecimiento y la materialización de los derechos culturales, recreativos y deportivos de los habitantes de la ciudad</t>
  </si>
  <si>
    <t xml:space="preserve">Marco normativo del sector </t>
  </si>
  <si>
    <t>Numero de agendas normativas estratégicas para el fortalecimiento y la materialización de los derechos culturales, recreativos y deportivos de los habitantes de la ciudad gestionadas</t>
  </si>
  <si>
    <t>1016   Poblaciones diversas e interculturales</t>
  </si>
  <si>
    <t>Director (a) de Asuntos Locales y Participación</t>
  </si>
  <si>
    <t>María Noralba Martínez Silva</t>
  </si>
  <si>
    <t>Articular y fortalecer procesos e iniciativas de investigación, de apropiación, de visibilización, de circulación y de salvaguardia de las prácticas culturales, artísticas, patrimoniales, recreativas y deportivas de los grupos étnicos, sectores sociales y etarios, para contribuir al reconocimiento de la diversidad y la interculturalidad de la ciudad.</t>
  </si>
  <si>
    <r>
      <rPr>
        <b/>
        <sz val="48"/>
        <color rgb="FF000000"/>
        <rFont val="Calibri"/>
        <family val="2"/>
      </rPr>
      <t>1.</t>
    </r>
    <r>
      <rPr>
        <sz val="48"/>
        <color rgb="FF000000"/>
        <rFont val="Calibri"/>
        <family val="2"/>
      </rPr>
      <t xml:space="preserve"> Diseñar estrategias para la articulación, implementación, seguimiento y evaluación de las acciones realizadas por el sector cultura, recreación y deporte, en el marco de las políticas públicas poblacionales y de enfoque diferencial del Distrito capital.
</t>
    </r>
    <r>
      <rPr>
        <b/>
        <sz val="48"/>
        <color rgb="FF000000"/>
        <rFont val="Calibri"/>
        <family val="2"/>
      </rPr>
      <t>2.</t>
    </r>
    <r>
      <rPr>
        <sz val="48"/>
        <color rgb="FF000000"/>
        <rFont val="Calibri"/>
        <family val="2"/>
      </rPr>
      <t xml:space="preserve">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</si>
  <si>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03 - Pilar Construcción de comunidad y cultura ciudadana</t>
  </si>
  <si>
    <t>157 - Intervención integral en territorios y poblaciones priorizadas a través de cultura, recreación y deporte</t>
  </si>
  <si>
    <t>Disminuir a 48,8% el porcentaje de personas que no asistieron a presentaciones y espectáculos culturales de la ciudad</t>
  </si>
  <si>
    <t>Porcentaje de personas que no asistieron a presentaciones y espectáculos culturales de la ciudad</t>
  </si>
  <si>
    <t>371 - Realizar 132.071 actividades culturales, recreativas y deportivas, articuladas con grupos poblacionales y/o territorios</t>
  </si>
  <si>
    <t>273 - Número de actividades culturales, recreativas y deportivas realizadas,  articuladas con grupos poblacionales y/o territorios</t>
  </si>
  <si>
    <t>11. Ampliar las oportunidades y desarrollar las capacidades de los agentes del sector mediante la oferta de estímulos y apoyos para el desarrollo y circulación de iniciativas culturales</t>
  </si>
  <si>
    <r>
      <rPr>
        <b/>
        <sz val="36"/>
        <color rgb="FF000000"/>
        <rFont val="Calibri"/>
        <family val="2"/>
      </rPr>
      <t>1.</t>
    </r>
    <r>
      <rPr>
        <sz val="28"/>
        <color rgb="FF000000"/>
        <rFont val="Calibri"/>
        <family val="2"/>
      </rPr>
      <t xml:space="preserve">   Diseñar estrategias para la articulación, implementación, seguimiento y evaluación de las acciones realizadas por el sector cultura, recreación y deporte, en el marco de las políticas públicas poblacionales y de enfoque diferencial del Distrito capital.</t>
    </r>
  </si>
  <si>
    <t>De Los Usuarios</t>
  </si>
  <si>
    <t xml:space="preserve"> PR-FOM-04 v15 Programa distrital de estímulos</t>
  </si>
  <si>
    <t xml:space="preserve">Desarrollar programas para fortalecer, promover y reconocer las prácticas de los agentes culturales, artísticos, patrimoniales, recreativos y deportivos de la ciudad, con base en las dinámicas de los sectores, los objetivos misionales de la entidad y el Plan de Desarrollo Vigente.
</t>
  </si>
  <si>
    <t xml:space="preserve">Programa distrital de estimulos
Fortalecer los procesos, proyectos e iniciativas desarrolladas por los agentes culturales, artísticos, patrimoniales, recreativos y deportivos de la ciudad, mediante el otorgamiento de recursos a través de  convocatorias públicas que respondan a las dinámicas de los sectores y a los objetivos misionales de la entidad.
</t>
  </si>
  <si>
    <t>Entidades vinculadas y adscritas, Organizaciones Culturales, Recreativas y Deportivas, y agentes del sector (creadores, gestores, investigadores, productores, formadores, difusores, intérpretes, etc).</t>
  </si>
  <si>
    <r>
      <rPr>
        <b/>
        <sz val="48"/>
        <color rgb="FF000000"/>
        <rFont val="Calibri"/>
        <family val="2"/>
      </rPr>
      <t>2.</t>
    </r>
    <r>
      <rPr>
        <sz val="36"/>
        <color rgb="FF000000"/>
        <rFont val="Calibri"/>
        <family val="2"/>
      </rPr>
      <t xml:space="preserve"> Promover las iniciativas y procesos de los grupos poblacionales, étnicos, sectores sociales y etarios, para la apropiación, visibilización, circulación, investigación, transmisión y salvaguardia de sus prácticas culturales, artísticas, patrimoniales, recreativas y deportivas, mediante apoyo a las propuestas presentadas por estas comunidades.</t>
    </r>
  </si>
  <si>
    <t>Participación y Diálogo Social</t>
  </si>
  <si>
    <t>Reconocimiento valoración y apropiación  de las prácticas culturales, artísticas, patrimoniales, recreativas y deportivas de los grupos poblacionales residentes en Bogotá</t>
  </si>
  <si>
    <t>Realizar 27 actividades dirigidas a grupo etnico, sectores osciales y etareos</t>
  </si>
  <si>
    <t>Por medio de la cual se acoge la recomendación del comité para la designación de los Jurados que tendrán a cargo la evaluación de las propuestas inscritas y habilitadas de la "BECA SABERES Y PRÁCTICAS ARTESANALES" del Portafolio Distrital de Estímulos 2018 de la Secretaría Distrital de Cultura, Recreación y Deporte</t>
  </si>
  <si>
    <t xml:space="preserve">JULIETA RAMIREZ MEJIA </t>
  </si>
  <si>
    <t>TANIA CORREA BOHÓRQUEZ</t>
  </si>
  <si>
    <t>MARCOS GONZÁLEZ PÉREZ</t>
  </si>
  <si>
    <t>Por medio de la cual se acoge la recomendación del comité para la designación de los Jurados que tendrán a cargo la evaluación de las propuestas inscritas y habilitadas de la "BECA PROYECTOS CULTURALES PARA LA INFANCIA" del Portafolio Distrital de Estímulos 2018 de la Secretaría Distrital de Cultura, Recreación y Deporte</t>
  </si>
  <si>
    <t>CAMILO BACARES JARA</t>
  </si>
  <si>
    <t>SANTIAGO JOSÉ PIÑERUA NARANJO</t>
  </si>
  <si>
    <t>ANA KARINA MORENO ENCISO</t>
  </si>
  <si>
    <t>Por medio de la cual se acoge la recomendación del comité para la designación de los jurados que tendrán a cargo la evaluación de las propuestas inscritas y habilitadas para la " BECA RECONOCIMIENTO Y VISIBILIZACION DE LOS DERECHOS CULTURALES DE LAS MUJERES"del Portafolio Distrital de Estímulos 2018 de la Secretaría Distrital de Cultura, Recreación y Deporte"</t>
  </si>
  <si>
    <t>DANIELA VILLA HERNANDEZ</t>
  </si>
  <si>
    <t>DIANA JANETH PRIETO ROMERO</t>
  </si>
  <si>
    <t>GIZEL PATRICIA MAYA AGUILAR</t>
  </si>
  <si>
    <t>Por medio de la cual se acoge la recomendación del comité para la designación de los jurados que tendrán a cargo la evaluación de las propuestas inscritas y habilitadas para la "BECA DECENIO AFRODESCENDIENTE"del Portafolio Distrital de Estímulos 2018 de la Secretaría Distrital de Cultura, Recreación y Deporte</t>
  </si>
  <si>
    <t>LILIANA GRACIA HINCAPIE</t>
  </si>
  <si>
    <t>ANDREA MARCELA PINILLA BAHAMON</t>
  </si>
  <si>
    <t>LINA DELMAR MORENO TOVAR</t>
  </si>
  <si>
    <t>Por medio de la cual se acoge la recomendación del jurado designado para seleccionar los ganadores de la convocatoria"BECA SABERES Y PRÁCTICAS ARTESANALES" del Programa Distrital de Estímulos 2018 de la Secretaría Distrital de Cultura, Recreación y Deporte y se ordena el desembolso de los estímulos económicos</t>
  </si>
  <si>
    <t>JUAN DAVID MENDEZ GARZON</t>
  </si>
  <si>
    <t>Fortalecimiento de los derechos culturales de las personas con discapacidad</t>
  </si>
  <si>
    <t xml:space="preserve">Otorgar estímulos económicos a los ganadores de la convocatoria de las poblaciones víctimas del conflicto armado en el distrito capital </t>
  </si>
  <si>
    <t>Servicios de interprete - Lenguaje de señas. ESDOP 108</t>
  </si>
  <si>
    <t>FEDERACIÓN NACIONAL DE SORDOS DE COLOMBIA</t>
  </si>
  <si>
    <t>Articulación, coordinación y gestión sectorial de las políticas poblacionales con enfoque diferencial</t>
  </si>
  <si>
    <t>Implementar el 0.75 de las acciones de articulación, coordinación y gestión para el cumplimiento de los lineamientos de políticas públicas poblacionales y enfoque diferencial poblacional</t>
  </si>
  <si>
    <t>Prestar los servicios profesionales para apoyar a la Dirección de Asuntos Locales y Participación en los desarrollos institucionales de las políticas públicas poblacionales en el campo del arte, la cultura, el patrimonio, la recreación y el deporte. ESDOP 25</t>
  </si>
  <si>
    <t>YENNY CAROLINA ORJUELA GARZON</t>
  </si>
  <si>
    <t xml:space="preserve">Realizar 84 actividades dirigidas a grupos étnicos, sectores sociales y etarios. </t>
  </si>
  <si>
    <t xml:space="preserve">Reconocimiento, valoración y apropiación de las prácticas culturales, artísticas, patrimoniales
recreativas y deportivas de los grupos poblacionales residentes en bogotá
</t>
  </si>
  <si>
    <t>Numero de actividades dirigidas a grupos étnicos, sectores sociales y etarios realizadas</t>
  </si>
  <si>
    <t xml:space="preserve">Implementar el 100% de las acciones de articulación, coordinación y gestión para el cumplimiento de los lineamientos de políticas públicas poblacionales y enfoque diferencial poblacional. </t>
  </si>
  <si>
    <t xml:space="preserve">Articulación, coordinación y gestión sectorial de las políticas poblacionales con enfoque diferencial
</t>
  </si>
  <si>
    <t xml:space="preserve">Porcentaje en la implementación de las acciones de articulación, coordinación y gestión para el cumplimiento de los lineamientos de políticas públicas poblacionales y enfoque diferencial poblacional. </t>
  </si>
  <si>
    <t>1018    Participación para la democracia cultural, recreativa y deportiva</t>
  </si>
  <si>
    <t>Promover y fortalecer la participación ciudadana en los procesos de formulación, ejecución, seguimiento y evaluación de las políticas, programas y proyectos del sector cultura, recreación y deporte de manera articulada con los diferentes niveles de la administración en el marco del Sistema de Participación Ciudadana.</t>
  </si>
  <si>
    <r>
      <rPr>
        <b/>
        <sz val="48"/>
        <color rgb="FF000000"/>
        <rFont val="Calibri"/>
        <family val="2"/>
      </rPr>
      <t>1.</t>
    </r>
    <r>
      <rPr>
        <sz val="48"/>
        <color rgb="FF000000"/>
        <rFont val="Calibri"/>
        <family val="2"/>
      </rPr>
      <t xml:space="preserve"> Implementar el Sistema Distrital de Participación en Deporte, Recreación, Actividad Física, Educación Física y equipamientos recreativos y deportivos articulado con el Sistema y Política Distrital de Participación Ciudadana.
</t>
    </r>
    <r>
      <rPr>
        <b/>
        <sz val="48"/>
        <color rgb="FF000000"/>
        <rFont val="Calibri"/>
        <family val="2"/>
      </rPr>
      <t>2.</t>
    </r>
    <r>
      <rPr>
        <sz val="48"/>
        <color rgb="FF000000"/>
        <rFont val="Calibri"/>
        <family val="2"/>
      </rPr>
      <t xml:space="preserve"> Fortalecer el Sistema Distrital de Arte, Cultura y Patrimonio y articularlo con el Sistema y Política Distrital de Participación Ciudadana.
</t>
    </r>
    <r>
      <rPr>
        <b/>
        <sz val="48"/>
        <color rgb="FF000000"/>
        <rFont val="Calibri"/>
        <family val="2"/>
      </rPr>
      <t xml:space="preserve">3. </t>
    </r>
    <r>
      <rPr>
        <sz val="48"/>
        <color rgb="FF000000"/>
        <rFont val="Calibri"/>
        <family val="2"/>
      </rPr>
      <t>Desarrollar un modelo de gestión cultural local del sector, articulado con las diferentes instancias y niveles de la
administración.</t>
    </r>
  </si>
  <si>
    <t>45 - Gobernanza e influencia local, regional e internacional</t>
  </si>
  <si>
    <t xml:space="preserve">196 - Fortalecimiento local, gobernabilidad, gobernanza y participación ciudadana </t>
  </si>
  <si>
    <t>Acciones de participación ciudadana desarrolladas por organizaciones comunales, sociales y comunitarias</t>
  </si>
  <si>
    <t>Número de acciones de participación ciudadana desarrolladas por organizaciones comunales, sociales y comunitarias</t>
  </si>
  <si>
    <t>381 - Realizar 350 Acciones de participación ciudadana desarrolladas por organizaciones comunales, sociales y comunitarias</t>
  </si>
  <si>
    <t>493 - Acciones de participación ciudadana desarrolladas por organizaciones comunales, sociales y comunitarias</t>
  </si>
  <si>
    <t>14. Incrementar la incidencia de la comunidad a través de los espacios de participación del sector</t>
  </si>
  <si>
    <t>20. INSTANCIAS DE PARTICIPACIÓN FORTALECIDAS</t>
  </si>
  <si>
    <t>Porcentaje de avance en la implementación del Sistema de Participación en Deporte, Recreación, Actividad Física, Educación Física, Parques y Escenarios Deportivos.</t>
  </si>
  <si>
    <t>Porcentaje de avance en el fortalecimiento del Sistema Distrital de Arte, Cultura y Patrimonio</t>
  </si>
  <si>
    <r>
      <rPr>
        <b/>
        <sz val="28"/>
        <color rgb="FF000000"/>
        <rFont val="Calibri"/>
        <family val="2"/>
      </rPr>
      <t>1.</t>
    </r>
    <r>
      <rPr>
        <sz val="28"/>
        <color rgb="FF000000"/>
        <rFont val="Calibri"/>
        <family val="2"/>
      </rPr>
      <t xml:space="preserve">  Implementar el Sistema Distrital de Participación en Deporte, Recreación, Actividad Física, Educación Física y equipamientos recreativos y deportivos articulado con el Sistema y Política Distrital de Participación Ciudadana.</t>
    </r>
  </si>
  <si>
    <t>FR- 01-CP-PDS-MIS v3 Concepto Técnico a proyectos de inversión fondos de desarrollo local
FR- 02-CP-PDS-MIS v1 Criterios de Eligibilidad y Viabilidad Anexo Técnico No. 2
FR- 03-CP-PDS-MIS v1 Criterios de Eligibilidad y Viabilidad Anexo Técnico No. 3
IT-01-PDS v1 Instructivo para el proceso de Elecciones
IT-02-PDS v1 Instructivo para el proceso de Secretarías Técnicas</t>
  </si>
  <si>
    <t>Garantizar espacios y mecanismos de participación y concertación entre actores públicos y privados para la formulación, seguimiento y evaluación de políticas públicas del sector</t>
  </si>
  <si>
    <t>Apoyo a la gestión de los espacios de participación del SDACP
Lineamientos del proceso participación</t>
  </si>
  <si>
    <r>
      <rPr>
        <b/>
        <sz val="28"/>
        <color rgb="FF000000"/>
        <rFont val="Calibri"/>
        <family val="2"/>
      </rPr>
      <t>1</t>
    </r>
    <r>
      <rPr>
        <sz val="28"/>
        <color rgb="FF000000"/>
        <rFont val="Calibri"/>
        <family val="2"/>
      </rPr>
      <t xml:space="preserve">. Ciudadanía.
</t>
    </r>
    <r>
      <rPr>
        <b/>
        <sz val="28"/>
        <color rgb="FF000000"/>
        <rFont val="Calibri"/>
        <family val="2"/>
      </rPr>
      <t>2</t>
    </r>
    <r>
      <rPr>
        <sz val="28"/>
        <color rgb="FF000000"/>
        <rFont val="Calibri"/>
        <family val="2"/>
      </rPr>
      <t>. SCRD y entidades adscritas y viculadas.
1. Ciudadanía. 
2. SCRD</t>
    </r>
  </si>
  <si>
    <t>IND-PDS-02
Número de Instancias de Participación Activa</t>
  </si>
  <si>
    <r>
      <rPr>
        <b/>
        <sz val="26"/>
        <color rgb="FF000000"/>
        <rFont val="Calibri"/>
        <family val="2"/>
      </rPr>
      <t>2.</t>
    </r>
    <r>
      <rPr>
        <sz val="28"/>
        <color rgb="FF000000"/>
        <rFont val="Calibri"/>
        <family val="2"/>
      </rPr>
      <t xml:space="preserve"> Fortalecer el Sistema Distrital de Arte, Cultura y Patrimonio y articularlo con el Sistema y Política Distrital de Participación Ciudadana.</t>
    </r>
  </si>
  <si>
    <t>Elecciones de los espacios de participación del Sistema Distrital de Arte, Cultura y Patrimonio</t>
  </si>
  <si>
    <r>
      <rPr>
        <b/>
        <sz val="28"/>
        <color rgb="FF000000"/>
        <rFont val="Calibri"/>
        <family val="2"/>
      </rPr>
      <t>1.</t>
    </r>
    <r>
      <rPr>
        <sz val="28"/>
        <color rgb="FF000000"/>
        <rFont val="Calibri"/>
        <family val="2"/>
      </rPr>
      <t xml:space="preserve"> Ciudadania. 
</t>
    </r>
    <r>
      <rPr>
        <b/>
        <sz val="28"/>
        <color rgb="FF000000"/>
        <rFont val="Calibri"/>
        <family val="2"/>
      </rPr>
      <t>2</t>
    </r>
    <r>
      <rPr>
        <sz val="28"/>
        <color rgb="FF000000"/>
        <rFont val="Calibri"/>
        <family val="2"/>
      </rPr>
      <t xml:space="preserve">. SCRD. </t>
    </r>
  </si>
  <si>
    <t>IND-PDS-01
Número de participantes en los diferentes espacios y actividades del Sistema Distrital de Arte, Cultura y Patrimonio</t>
  </si>
  <si>
    <r>
      <rPr>
        <b/>
        <sz val="28"/>
        <color rgb="FF000000"/>
        <rFont val="Calibri"/>
        <family val="2"/>
      </rPr>
      <t>3.</t>
    </r>
    <r>
      <rPr>
        <sz val="28"/>
        <color rgb="FF000000"/>
        <rFont val="Calibri"/>
        <family val="2"/>
      </rPr>
      <t xml:space="preserve"> Desarrollar un modelo de gestión cultural local del sector, articulado con las diferentes instancias y niveles de la
administración.</t>
    </r>
  </si>
  <si>
    <t>Fortalecimiento de las capacidades para la participación de los integrantes espacios de participación del SDACP y de los agentes culturales del sector</t>
  </si>
  <si>
    <r>
      <rPr>
        <b/>
        <sz val="28"/>
        <color rgb="FF000000"/>
        <rFont val="Calibri"/>
        <family val="2"/>
      </rPr>
      <t>1.</t>
    </r>
    <r>
      <rPr>
        <sz val="28"/>
        <color rgb="FF000000"/>
        <rFont val="Calibri"/>
        <family val="2"/>
      </rPr>
      <t xml:space="preserve"> Ciudadanía
</t>
    </r>
    <r>
      <rPr>
        <b/>
        <sz val="28"/>
        <color rgb="FF000000"/>
        <rFont val="Calibri"/>
        <family val="2"/>
      </rPr>
      <t>2.</t>
    </r>
    <r>
      <rPr>
        <sz val="28"/>
        <color rgb="FF000000"/>
        <rFont val="Calibri"/>
        <family val="2"/>
      </rPr>
      <t xml:space="preserve"> Agentes y organizaciones del sector que hacen parte de los espacios del Sistema Distrital de Arte, Cultura y Patrimonio</t>
    </r>
  </si>
  <si>
    <t>IND-PDS-03
Número de espacios de participación distrital que le hace seguimiento a las políticas públicas donde participa la SCRD</t>
  </si>
  <si>
    <t>Sistema distrital de participación en deporte, recreación, actividad física, educación física,   equipamientos recreativos y deportivos.</t>
  </si>
  <si>
    <t xml:space="preserve">Implementar 0,25  Sistema Distrital de Participación en Deporte, Recreación, Actividad Física, Educación Física, Parques y Escenarios Deportivos.
</t>
  </si>
  <si>
    <t>382 - Realizar 350 Acciones de participación ciudadana desarrolladas por organizaciones comunales, sociales y comunitarias</t>
  </si>
  <si>
    <t>Realizar el acompañamiento de los procesos de gestión local, con enfasis en la línea de acción de participación, de acuerdo al modelo de gestión cultural territorial adoptado mediante la resolución 542 de 2017.</t>
  </si>
  <si>
    <t>383 - Realizar 350 Acciones de participación ciudadana desarrolladas por organizaciones comunales, sociales y comunitarias</t>
  </si>
  <si>
    <t>Sistema distrital de arte, cultura y patrimonio.</t>
  </si>
  <si>
    <t>384 - Realizar 350 Acciones de participación ciudadana desarrolladas por organizaciones comunales, sociales y comunitarias</t>
  </si>
  <si>
    <t xml:space="preserve">Fortalecer 0,25  Sistema Distrital de Arte, Cultura y Patrimonio.
</t>
  </si>
  <si>
    <t>385 - Realizar 350 Acciones de participación ciudadana desarrolladas por organizaciones comunales, sociales y comunitarias</t>
  </si>
  <si>
    <t>386 - Realizar 350 Acciones de participación ciudadana desarrolladas por organizaciones comunales, sociales y comunitarias</t>
  </si>
  <si>
    <t>Gestión cultural local</t>
  </si>
  <si>
    <t>387 - Realizar 350 Acciones de participación ciudadana desarrolladas por organizaciones comunales, sociales y comunitarias</t>
  </si>
  <si>
    <t>Desarrollar 0,2 del  modelo de gestión cultural Local</t>
  </si>
  <si>
    <t>388 - Realizar 350 Acciones de participación ciudadana desarrolladas por organizaciones comunales, sociales y comunitarias</t>
  </si>
  <si>
    <t>Adición convenio inter administrativo n°.79 de 2017 " Prestar los servicios especializados para la puesta en marcha de la primera fase del modelo de gestión territorial que articule el sector en el fortalecimiento de la gestión cultural local y de participación, en el marco del Plan de Desarrollo “Bogotá Mejor para Todos”, de conformidad con el anexo técnico de la invitación.".</t>
  </si>
  <si>
    <t>UNIVERSIDAD PEDAGÓGICA NACIONAL</t>
  </si>
  <si>
    <t>389 - Realizar 350 Acciones de participación ciudadana desarrolladas por organizaciones comunales, sociales y comunitarias</t>
  </si>
  <si>
    <t>Anticorrupción y de Atención al Ciudadano/
Rendición de Cuentas /
Subcomponente 1
Lineamientos de Transparencia Activa</t>
  </si>
  <si>
    <t>390 - Realizar 350 Acciones de participación ciudadana desarrolladas por organizaciones comunales, sociales y comunitarias</t>
  </si>
  <si>
    <t>Implementar 1 Sistema Distrital de Participación en Deporte, Recreación, Actividad Física, Educación Física, Parques y Escenarios Deportivos</t>
  </si>
  <si>
    <t>Actualización de información de quienes conforman  los consejos y mesas del Sistema Distrital de Arte, Cultura y Patrimonio:, mediante la aplicación de reglamentos internos.</t>
  </si>
  <si>
    <t>Permanente en el micositio del Sistema Distrital de Arte, Cultura y Patrimonio</t>
  </si>
  <si>
    <t>N.A</t>
  </si>
  <si>
    <t>Nombres de los integrantes de los consejos y mesas del SDACP actualizados en el micrositio.</t>
  </si>
  <si>
    <t>391 - Realizar 350 Acciones de participación ciudadana desarrolladas por organizaciones comunales, sociales y comunitarias</t>
  </si>
  <si>
    <t>Publicación de actas de consejos y mesas 2016</t>
  </si>
  <si>
    <t>Actas de consejos y mesas debidamente publicadas.</t>
  </si>
  <si>
    <t>392 - Realizar 350 Acciones de participación ciudadana desarrolladas por organizaciones comunales, sociales y comunitarias</t>
  </si>
  <si>
    <t>Fortalecer el 1 Sistema Distrital de Arte, Cultura y Patrimonio.</t>
  </si>
  <si>
    <t>Actualización y difusión permanente de normas y documentos del proceso, entre ellos, las Cartillas y Protocolos respectivos para orientar el ejercicio del Control Social en el sector.</t>
  </si>
  <si>
    <t>Publicación y difusión de los protocolos de control social.</t>
  </si>
  <si>
    <t>393 - Realizar 350 Acciones de participación ciudadana desarrolladas por organizaciones comunales, sociales y comunitarias</t>
  </si>
  <si>
    <t>Actualización de Galería Fotográfica y de videos.</t>
  </si>
  <si>
    <t xml:space="preserve">Micrositio actualizado. </t>
  </si>
  <si>
    <t>394 - Realizar 350 Acciones de participación ciudadana desarrolladas por organizaciones comunales, sociales y comunitarias</t>
  </si>
  <si>
    <t>Actualización de información de quienes conforman cada uno de los consejos y mesas del Sistema Distrital de Arte, Cultura y Patrimonio:, mediante la aplicación de reglamentos internos.</t>
  </si>
  <si>
    <t>Anticorrupción y de Atención al Ciudadano/
Subcomponente 1
Estructura administrativa y Direccionamiento estratégico</t>
  </si>
  <si>
    <t>01/012/2018</t>
  </si>
  <si>
    <t xml:space="preserve">31 de agosto de 2018 </t>
  </si>
  <si>
    <t xml:space="preserve">Documento de caracterización de usuarios. </t>
  </si>
  <si>
    <t>Anticorrupción y de Atención al Ciudadano/Transparencia y Acceso de la Información/
Subcomponente 1
Lineamientos de Transparencia Activa</t>
  </si>
  <si>
    <t>Anticorrupción y de Atención al Ciudadano/Rendición de Cuentas/
Subcomponente 2
Diálogo de doble vía con la ciudadanía y sus organizaciones</t>
  </si>
  <si>
    <t>Realización de las sesiones del Consejo Distrital de Arte, Cultura y Patrimonio.</t>
  </si>
  <si>
    <t>Cada cuatro (4) meses</t>
  </si>
  <si>
    <t>Actas de los consejos.</t>
  </si>
  <si>
    <t>Realización de las sesiones de los Consejos Distrital es de cada Subsistema.</t>
  </si>
  <si>
    <t>Cada tres (3) meses</t>
  </si>
  <si>
    <t>Realización de las sesiones de los consejos Distritales de áreas artísticas, grupos étnicos y sectores sociales y etarios, consejo distrital de casas de la cultura.</t>
  </si>
  <si>
    <t>Cada dos (2) meses</t>
  </si>
  <si>
    <t xml:space="preserve">Realización de las sesiones de los Consejos Locales de Arte, Cultura y Patrimonio. </t>
  </si>
  <si>
    <t>Realización de las mesas culturales.</t>
  </si>
  <si>
    <t>Actas de las mesas culturales.</t>
  </si>
  <si>
    <t>Anticorrupción y de Atención al Ciudadano/Rendición de Cuentas/
Subcomponente 4
Evaluación y retroalimentación a la gestión institucional</t>
  </si>
  <si>
    <t>Implementación   la Estrategia de Rendición de Cuentas.</t>
  </si>
  <si>
    <t>31 de agosto del 2018.</t>
  </si>
  <si>
    <t>Estrategia de Rendición de Cuentas.</t>
  </si>
  <si>
    <t>Anticorrupción y de Atención al Ciudadano/Transparencia y Acceso de la Información/
Subcomponente 4
Criterio diferencial de accesibilidad</t>
  </si>
  <si>
    <t>395 - Realizar 350 Acciones de participación ciudadana desarrolladas por organizaciones comunales, sociales y comunitarias</t>
  </si>
  <si>
    <t>Divulgar la información en formatos alternativos comprensibles, para grupos étnicos y culturales del país y para personas en situación de discapacidad.</t>
  </si>
  <si>
    <t>Número de Instancias de Participación Activa.</t>
  </si>
  <si>
    <t>396 - Realizar 350 Acciones de participación ciudadana desarrolladas por organizaciones comunales, sociales y comunitarias</t>
  </si>
  <si>
    <t>Sensibilizar al equipo humano de la Secretaria de Atención al ciudadano, para una adecuada atención a personas con discapacidad.</t>
  </si>
  <si>
    <t>30 de Noviembre del 2018</t>
  </si>
  <si>
    <t>Nivel de satisfacción de los usuarios del punto de atención</t>
  </si>
  <si>
    <t>397 - Realizar 350 Acciones de participación ciudadana desarrolladas por organizaciones comunales, sociales y comunitarias</t>
  </si>
  <si>
    <t>Identificar acciones que respondan  a  las distintas solicitudes hechas por los grupos étnicos, con el fin de divulgar la información pública  de diversas actividades.</t>
  </si>
  <si>
    <t xml:space="preserve">Sistema distrital de participación en deporte, recreación, actividad física, educación física,   equipamientos recreativos y deportivos. </t>
  </si>
  <si>
    <t>Sistema Distrital de Participación en Deporte, Recreación, Actividad Física, Educación Física, Parques y Escenarios Deportivos implementado</t>
  </si>
  <si>
    <t xml:space="preserve">Sistema distrital de arte, cultura y patrimonio. </t>
  </si>
  <si>
    <t>Sistema Distrital de Arte, Cultura y Patrimonio fortalecido</t>
  </si>
  <si>
    <t>Desarrollar 1 modelo de gestión cultural Local</t>
  </si>
  <si>
    <t>Gestión Cultural Local</t>
  </si>
  <si>
    <t>Modelo de gestión cultural Local desarrollado</t>
  </si>
  <si>
    <t>1137   Comunidades culturales para la paz</t>
  </si>
  <si>
    <t>Lucia Carolina Quijano Prieto - Diego Osorio</t>
  </si>
  <si>
    <t>Orientar y acompañar el diseño e implementación de estrategias artístico-culturales y deportivas en territorios priorizados, tales como: agrupaciones de Vivienda de Interés Prioritario, actuaciones urbanísticas en el marco del Programa de mejoramiento integral de barrios, entre otros. Lo anterior mediante el fortalecimiento de iniciativas locales, el intercambio y construcción colectiva de metodologías de intervención comunitaria en espacios de encuentro, diálogo y reflexión que fortalezcan la convivencia, la apropiación del espacio público, el respeto a la diferencia y la construcción del tejido social para la vida.</t>
  </si>
  <si>
    <r>
      <rPr>
        <b/>
        <sz val="48"/>
        <color rgb="FF000000"/>
        <rFont val="Calibri"/>
        <family val="2"/>
      </rPr>
      <t>1.</t>
    </r>
    <r>
      <rPr>
        <sz val="48"/>
        <color rgb="FF000000"/>
        <rFont val="Calibri"/>
        <family val="2"/>
      </rPr>
      <t xml:space="preserve"> Apoyar la implementación de una estrategia sociocultural orientada a la construcción de escenarios urbanos para la paz, el fortalecimiento del tejido social, a la atención y reparación integral a las víctimas del conflicto armado interno, de acuerdo con los contextos locales.
</t>
    </r>
    <r>
      <rPr>
        <b/>
        <sz val="48"/>
        <color rgb="FF000000"/>
        <rFont val="Calibri"/>
        <family val="2"/>
      </rPr>
      <t>2.</t>
    </r>
    <r>
      <rPr>
        <sz val="48"/>
        <color rgb="FF000000"/>
        <rFont val="Calibri"/>
        <family val="2"/>
      </rPr>
      <t xml:space="preserve"> Apoyar en el diseño, implementación y seguimiento de una estrategia que apunte a la construcción de comunidad, mediante el fomento a iniciativas ciudadanas que aporten al desarrollo y fortalecimiento de capacidades de las comunidades en los territorios priorizados</t>
    </r>
  </si>
  <si>
    <t>Aumentar a 13% el porcentaje de personas que están muy satisfechas con la oferta cultural de su barrio</t>
  </si>
  <si>
    <t>Número de personas que están muy satisfechas con la oferta cultura de su barrio</t>
  </si>
  <si>
    <t>369 - Acompañar 10 actuaciones urbanisticas en el territorio, en el marco del programa de mejoramiento integral de barrios</t>
  </si>
  <si>
    <t>271 - Número de actuaciones urbanísticas en el territorio acompañadas en el marco del programa de mejoramiento integral de barrios</t>
  </si>
  <si>
    <t>370 - Realizar 9 intervenciones de Vivienda de Interés Prioritario (VIP), en el marco del programa nacional Comunidad-es arte biblioteca y cultura</t>
  </si>
  <si>
    <t>272 - Número de intervenciones en VIP realizadas en el marco del programa nacional Comunidad-es arte biblioteca y cultura.</t>
  </si>
  <si>
    <t>15.   Generar cambios culturales para mejorar la convivencia, la participación en los asuntos públicos</t>
  </si>
  <si>
    <t>21. INTERVENCIÓN EN LOS TERRITORIOS Y POBLACIONES A TRAVÉS DE LA CULTURA, RECREACIÓN Y EL DEPORTE</t>
  </si>
  <si>
    <t>Número de intervenciones artístico, culturales y deportivas de vivienda de Interés prioritario apoyadas</t>
  </si>
  <si>
    <t>Número de actuaciones urbanísticas en el territorio acompañadas en el marco del programa de mejoramiento integral de barrios.</t>
  </si>
  <si>
    <t>Número de intervenciones artistico, en Vivienda de Interés Prioritario (VIP), culturales y deportivas.</t>
  </si>
  <si>
    <t>1. Apoyar la implementación de una estrategia sociocultural orientada a la construcción de escenarios urbanos para la paz, el fortalecimiento del tejido social, a la atención y reparación integral a las víctimas del conflicto armado interno, de acuerdo con los contextos locales.</t>
  </si>
  <si>
    <t>En proceso  de documentación</t>
  </si>
  <si>
    <t>2. Apoyar en el diseño, implementación y seguimiento de una estrategia que apunte a la construcción de comunidad, mediante el fomento a iniciativas ciudadanas que aporten al desarrollo y fortalecimiento de capacidades de las comunidades en los territorios priorizados</t>
  </si>
  <si>
    <t>Desarrollar programas para fortalecer, promover y reconocer las prácticas de los agentes culturales, artísticos, patrimoniales, recreativos y deportivos de la ciudad, con base en las dinámicas de los sectores, los objetivos misionales de la entidad y el Plan de Desarrollo Vigente</t>
  </si>
  <si>
    <t>Programa distrital de estimulos</t>
  </si>
  <si>
    <t>Acompañar 10 actuaciones urbanísticas en el territorio, en el marco del programa de mejoramiento integral de barrios</t>
  </si>
  <si>
    <t xml:space="preserve">Intervenciones de vivienda de interes prioritario (vip) - comunidad-es arte biblioteca y cultura
</t>
  </si>
  <si>
    <t>Numero de actuaciones urbanísticas en el territorio, en el marco del programa de mejoramiento integral de barrios acomnpañadas</t>
  </si>
  <si>
    <t>Apoyar 9 intervenciones artístico, culturales y deportivas en  Viviendas de Interés Prioritario (VIP)</t>
  </si>
  <si>
    <t xml:space="preserve">Acompañamiento actuaciones urbanísticas en el territorio - mejoramiento integral barrios
</t>
  </si>
  <si>
    <t>Numero intervenciones artístico, culturales y deportivas en  Viviendas de Interés Prioritario (VIP), apoyadas</t>
  </si>
  <si>
    <t xml:space="preserve">Temática : </t>
  </si>
  <si>
    <t>Seguimiento y Evaluación de la Gestión y Control Disciplinario</t>
  </si>
  <si>
    <t>Oficina de Control Interno</t>
  </si>
  <si>
    <t>Oficina de Control Interno Disciplinario</t>
  </si>
  <si>
    <t xml:space="preserve">Proposito Seguimiento y Evaluacion : </t>
  </si>
  <si>
    <t>Verificar y evaluar de manera objetiva e independiente el Sistema de Control Interno y los procesos establecidos para el desarrollo de las actividades que permitan contribuir con el mejoramiento continuo y el cumplimiento de los objetivos de la entidad.</t>
  </si>
  <si>
    <t>Proposito Control Disciplinario  :</t>
  </si>
  <si>
    <t xml:space="preserve">Ejercer la potestad disciplinaria, cuando a ello haya lugar, frente a los servidores y ex servidores públicos de la Entidad de conformidad con el Código Disciplinario Único e implementar acciones de prevención
dirigidas a minimizar la ocurrencia de conductas disciplinables. </t>
  </si>
  <si>
    <t>07 - Eje transversal Gobierno Legítimo, fortalecimiento local y eficiencia</t>
  </si>
  <si>
    <t>Mejorar el índice de satisfacción ciudadana y de las entidades distritales, frente a los servicios prestados por el Archivo de Bogotá</t>
  </si>
  <si>
    <t>Porcentaje del Índice de satisfacción ciudadana y de las entidades distritales, frente a los servicios prestados por el Archivo de Bogotá</t>
  </si>
  <si>
    <t>44 - Gobierno y ciudadanía digital</t>
  </si>
  <si>
    <t>Incrementar en 4  puntos el índice de Desarrollo del Servicio Civil Distrital</t>
  </si>
  <si>
    <t>45 -  Gobernanza e influencia local, regional e internacional</t>
  </si>
  <si>
    <t>379 - Desarrollar el 100% de actividades de intervención para el mejoramiento de la infraestructura física y dotación de sedes administrativas</t>
  </si>
  <si>
    <t>411 -% de intervención en infraestructura física y dotacional</t>
  </si>
  <si>
    <t>Seguimiento y Evaluación de la Gestión</t>
  </si>
  <si>
    <t xml:space="preserve"> PR-SEG-01 v10 Auditoría Interna
 PR-SEG-04 Conformación de la cuenta anual
 PR-SEG-02 Atención de visitas organismos externos de control
 PR-SEG-04 Seguimiento plan de mejoramiento institucional</t>
  </si>
  <si>
    <t>Plan de trabajo del Programa Anual de Auditorías de la SCRD.
Cronograma Cuenta Anual
Cronograma Seguimiento a Planes de Mejoramiento
Informes preliminares y definitivos de auditoría
Acta de visita
Respuesta a solicitudes o requerimientos de los entes de control
Respuestas informes preliminar y definitivo.
Consolidación del Plan de mejoramiento con los Entes de Control
Plan de mejoramiento</t>
  </si>
  <si>
    <t>IND-CID-01 
Eficacia en el cumplimiento del plan de trabajo (Auditorías, revisiones e informes entre otros)</t>
  </si>
  <si>
    <t>Control Disciplinario</t>
  </si>
  <si>
    <t xml:space="preserve">Control Disciplinario Ordinario
Control Disciplinario Verbal
Segunda Instancia Procesos Disciplinarios
</t>
  </si>
  <si>
    <t>Auto inhibitorio, auto de indagación
preliminar, auto de apertura de
investigación o auto de remisión por
competencia</t>
  </si>
  <si>
    <t xml:space="preserve"> Servidor público
- Entes de control
- Quejoso
- Comunidad</t>
  </si>
  <si>
    <t xml:space="preserve">
IND-COD-01 Cumplimiento de términos procesales.</t>
  </si>
  <si>
    <t xml:space="preserve">IND-COD-02 Publicación estrategias preventivas.
</t>
  </si>
  <si>
    <t>Anticorrupción y de Atención al Ciudadano/
 Gestión del Riesgo de Corrupción- Mapa de Riesgos de Corrupción/
Subcomponente/Proceso 5
Seguimiento</t>
  </si>
  <si>
    <t>71 - Incrementar a un 90% la sostenibilidad del SIG en el Gobierno Distrital
379 - Desarrollar el 100% de actividades de intervención para el mejoramiento de la infraestructura física y dotación de sedes administrativas
380 - Realizar el 100% de las acciones programadas para la construcción de un Gobierno de Tecnologías de la Información – TI y para el fortalecimiento de  la arquitectura empresarial.
381 - Realizar 350 Acciones de participación ciudadana desarrolladas por organizaciones comunales, sociales y comunitarias</t>
  </si>
  <si>
    <t>Realizar y publicar  el primer seguimiento a las actividades formuladas en el PAA</t>
  </si>
  <si>
    <t>10 primeros días hábiles de mayo 2018</t>
  </si>
  <si>
    <t>Partes interesadas
Comité Institucional de Coordinación de Control Interno</t>
  </si>
  <si>
    <t xml:space="preserve">Informe Cuatrimestral del PAA publicado </t>
  </si>
  <si>
    <t>Realizar y publicar  el segundo seguimiento a las actividades formuladas en el PAA</t>
  </si>
  <si>
    <t>10 primeros días hábiles de septiembre 2018</t>
  </si>
  <si>
    <t xml:space="preserve">Informe Cuatrimestral del PAA publicado  </t>
  </si>
  <si>
    <t>Realizar y publicar  el tercer seguimiento a las actividades formuladas en el PAA</t>
  </si>
  <si>
    <t>10 primeros dias habiles de enero 2019</t>
  </si>
  <si>
    <t>Anticorrupción y de Atención al Ciudadano/
 Rendición de Cuentas/
Subcomponente 1
Lineamientos de Transparencia Activa</t>
  </si>
  <si>
    <t xml:space="preserve">Coordinar la elaboración y Publicación plan de mejoramiento institucional (Entes de Control) </t>
  </si>
  <si>
    <t>Plan de mejoramiento publicado.</t>
  </si>
  <si>
    <t>Realizar y publicar el informe pormenorizado del estado de control interno.</t>
  </si>
  <si>
    <t>Cuatrimestral: Marzo, julio y noviembre de 2018</t>
  </si>
  <si>
    <t>Informes pormenorizados de control interno publicados.</t>
  </si>
  <si>
    <t>Realizar y publicar el seguimiento sobre las quejas, sugerencias y reclamos.</t>
  </si>
  <si>
    <t>Mes de Julio de 2018
Mes de Enero de 2019</t>
  </si>
  <si>
    <t xml:space="preserve"> Informe de Seguimiento a PQRS publicados.</t>
  </si>
  <si>
    <t>Anticorrupción y de Atención al Ciudadano/ Transparencia y Acceso de la Información/
Subcomponente 3
Elaboración de instrumentos de Gestión de la Información</t>
  </si>
  <si>
    <t>Adoptar el índice de actuaciones disciplinarias, que de acuerdo con la ley 734 de 2002, tienen esté carácter.</t>
  </si>
  <si>
    <t>Índice de Información Clasificada y Reservada elaborado, adoptado y publicado</t>
  </si>
  <si>
    <t>IND-JUR-01 Eficiencia de Conceptos jurídicos</t>
  </si>
  <si>
    <t>IND-JUR-02 Procesos solicitados a la OAJ por las dependencias</t>
  </si>
  <si>
    <t>IND-JUR-03 Efectividad de las actuaciones</t>
  </si>
  <si>
    <t>IND-JUR-04 Eficacia de asesorias juridicas</t>
  </si>
  <si>
    <t>IND-JUR-05 Eficiencia de proyectos de acuerdo</t>
  </si>
  <si>
    <t>IND-JUR-06 Eficiencia en la elaboracion de las certificaciones contractuales</t>
  </si>
  <si>
    <t xml:space="preserve">PAGO FACTURA No. 530531393-5 POR CONCEPTO DEL' SERVICIO DE ENERGIA DEL INMUEBLE UBICADO EN LA CALLE 82 # 10-69 DE BOGOTA D.C. EN EL MARCO DEL CONTRATO DE COMPRA VENTA No. 1320 DE 2018. PERIODO FACTURADO: 17 octubre al 16 noviembre 2018 </t>
  </si>
  <si>
    <t>Pago de servicios públicos del inmueble ubicado en la calle 82 # 10-69 de Bogotá D.C. de acuerdo con el Contrato de compra venta No.1320 de 2018</t>
  </si>
  <si>
    <t>UNIVERSIDAD NACIONAL DE COLOMBIA</t>
  </si>
  <si>
    <t>Prestar los servicios de apoyo a la gestión de la Secretaría de Cultura, Recreación y Deporte -SCRD- para la socialización, circulación e implementación de las políticas de responsabilidad del sector y otros eventos o proyectos de la entidad, en el marco del plan de desarrollo “Bogotá Mejor Para Todos”.</t>
  </si>
  <si>
    <t>DOUGLAS TRADE S.A.S.</t>
  </si>
  <si>
    <t>Formular e implementar el 0,25 de la política pública de Cultura ciudadana</t>
  </si>
  <si>
    <t>Implementar el 0,30 de la  red de cultura ciudadana y democrática</t>
  </si>
  <si>
    <t>Orientar y acompañar 6 proyectos de transformación cultural del distrito, en su formulación e implementación.</t>
  </si>
  <si>
    <t>Orientar la formulación y acompañar 20 protocolos de investigación, sistematización y memorias sociales de  los proyectos estratégicos del sector Cultura, Recreación y Deporte</t>
  </si>
  <si>
    <t>Prestar los servicios profesionales para orientar y acompañar a la Dirección de Cultura Ciudadana en la preparación y consolidación de los documentos requeridos para el trámite de formulación y adopción de la política pública de cultura ciudadana, de acuerdo con los lineamientos distritales vigentes y los que establezca la Secretaría de Cultura, Recreación y Deporte.</t>
  </si>
  <si>
    <t>Prestar servicios profesionales a la Dirección de Cultura Ciudadana para apoyar el proceso de formulación e implementación de la política pública de cultura ciudadana.</t>
  </si>
  <si>
    <t>Prestar los servicios profesionales para orientar y acompañar a la Dirección de Cultura Ciudadana en la preparación y consolidación del componente institucional en el marco del trámite de formulación y adopción de la política pública de cultura ciudadana, de acuerdo con los lineamientos distritales vigentes y los que establezca la Secretaría de Cultura, Recreación y Deporte.</t>
  </si>
  <si>
    <t>Prestar servicios profesionales a la Dirección de Cultura Ciudadana para acompañar y apoyar las actividades del proceso de fomento, en el marco de los ámbitos de transformación cultural y su articulación con la Red de Cultura Ciudadana y Democrática</t>
  </si>
  <si>
    <t>Prestar los servicios a la Dirección de Cultura Ciudadana, para apoyar las actividades administrativas y logísticas en el marco de los ámbitos de transformación cultural y su articulación con la Red de Cultura Ciudadana y Democrática.</t>
  </si>
  <si>
    <t>Prestar servicios profesionales para orientar y acompañar a la Dirección de Cultura Ciudadana en la formulación e implementación de las estrategias de Transformación Cultural asociadas al ámbito construcción social del territorio.</t>
  </si>
  <si>
    <t>Prestar servicios profesionales para orientar y acompañar a la Dirección de Cultura Ciudadana en la formulación e implementación de las estrategias de Transformación Cultural asociadas al ámbito Diversidad e interculturalidad.</t>
  </si>
  <si>
    <t>Prestar servicios profesionales para orientar y acompañar a la Dirección de Cultura Ciudadana en la formulación e implementación de las estrategias de Transformación Cultural asociadas al ámbito Cultura verde y cuidado de otras formas de vida.</t>
  </si>
  <si>
    <t>Prestar servicios profesionales para acompañar a la Dirección de Cultura Ciudadana en el desarrollo de acciones para la formulación e implementación de las estrategias de Transformación Cultural asociadas al ámbito Construcción social del territorio.</t>
  </si>
  <si>
    <t>Prestar servicios profesionales para acompañar a la Dirección de Cultura Ciudadana en el desarrollo de acciones para la formulación e implementación de las estrategias de Transformación Cultural asociadas al ámbito Diversidad e interculturalidad.</t>
  </si>
  <si>
    <t>Prestar servicios profesionales para acompañar a la Dirección de Cultura Ciudadana en el desarrollo de acciones para la formulación e implementación de las estrategias de Transformación Cultural asociadas al ámbito Convivencia, cultura democrática y construcción de paz.</t>
  </si>
  <si>
    <t>Prestar servicios profesionales para acompañar a la Dirección de Cultura Ciudadana en el desarrollo de acciones para la formulación e implementación de las estrategias de Transformación Cultural asociadas al ámbito Cultura verde y cuidado de otras formas de vida.</t>
  </si>
  <si>
    <t>Prestar servicios profesionales para acompañar a la Dirección de Cultura Ciudadana en las actividades de gestión contractual, seguimiento de proyectos y su articulación; de conformidad con el plan anual de adquisiciones establecido.</t>
  </si>
  <si>
    <t>Prestar servicios profesionales para apoyar a la Dirección de Cultura Ciudadana en las acciones operativas requeridas en el ámbito Convivencia, cultura democrática y construcción de paz.</t>
  </si>
  <si>
    <t xml:space="preserve">Prestar servicios profesionales para apoyar a la Dirección de Cultura Ciudadana en las acciones operativas requeridas en el ámbito Cultura verde y cuidado de otras formas de vida. </t>
  </si>
  <si>
    <t>Prestar servicios profesionales para apoyar a la Dirección de Cultura Ciudadana en las acciones operativas requeridas en el ámbito Construcción Social del Territorio.</t>
  </si>
  <si>
    <t>Prestar servicios profesionales para apoyar a la Dirección de Cultura Ciudadana en las acciones operativas requeridas en el ámbito Diversidad e interculturalidad.</t>
  </si>
  <si>
    <t>Prestar los servicios profesionales para acompañar a la Dirección de Cultura Ciudadana en la implementación y seguimiento de las acciones de apropiación social del conocimiento para la vigencia 2018.</t>
  </si>
  <si>
    <t>Prestar servicios profesionales para acompañar a la Dirección de Cultura Ciudadana en la generación de los insumos pedagógicos audiovisuales y editoriales en el marco de la formulación e implementación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t>
  </si>
  <si>
    <t>Prestar servicios para apoyar operativamente a la Dirección de Cultura Ciudadana en la realización de los materiales pedagógicos audiovisuales y editoriales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t>
  </si>
  <si>
    <t>Prestar servicios para acompañar a la Dirección de Cultura Ciudadana en la preparación y generación de contenidos en la elaboración de un guion audiovisual,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t>
  </si>
  <si>
    <t>Prestar servicios para apoyar a la Dirección de Cultura Ciudadana en la preproducción y definición de estrategias de distribución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</si>
  <si>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N. 1</t>
  </si>
  <si>
    <t>Prestar servicios profesionales a la Dirección de Cultura Ciudadana para apoyar el desarrollo de las actividades de preproducción de los materiales pedagógicos audiovisuales en el marco de la estrategia de transformación cultural inscrita en el ámbito cultura verde y cuidado de otras formas de vida, específicamente en el cuidado de la fauna silvestre que contemple el contexto de los ecosistemas de la Sabana de Bogotá, acorde con las líneas estratégicas del Plan Distrital de Desarrollo Bogotá Mejor para Todos. N. 2</t>
  </si>
  <si>
    <t>Prestar servicios profesionales para apoyar a la Dirección de Cultura Ciudadana en las actividades de generación de conocimiento sobre factores culturales asociados a la transformación cultural, al arte, la recreación y el deporte.</t>
  </si>
  <si>
    <t>Prestar los servicios profesionales a la Secretaría de Cultura Recreación y Deporte para apoyar las actividades de captura de información y seguimiento de los operativos de campo para la vigencia 2018.</t>
  </si>
  <si>
    <t>Prestar servicios de apoyo a la Subdirección Observatorio de Culturas en las actividades relacionadas con el procesamiento de la información, organización documental y divulgación de la Encuesta Bienal de Culturas 2017.</t>
  </si>
  <si>
    <t>Prestar servicios a la Dirección de Cultura Ciudadana para apoyar las actividades de sistematización y memoria social, de la estrategia de transformación cultural "Bogotá libre de machismo"</t>
  </si>
  <si>
    <t xml:space="preserve">Prestar servicios profesionales a la Subdirección Observatorio de Culturas para desarrollar los módulos requeridos en el aplicativo de captura de información y realizar la validación de los registros incorporados en el mismo. </t>
  </si>
  <si>
    <t>Aunar esfuerzos técnicos, administrativos y financieros con el fin de generar estrategias para el desarrollo de actividades de corresponsabilidad con los jóvenes beneficiarios del IDIPRON, mediante actividades de interacción con la ciudadanía, recolección de datos, sistematización y procesamiento que permita ejecutar estrategias de cultura ciudadana y generar información útil para la toma de decisiones y el seguimiento a políticas y proyectos de la Administración Distrital</t>
  </si>
  <si>
    <t>Compra de elementos distintivos institucionales</t>
  </si>
  <si>
    <t>PAOLA CONSTANZA MONTENEGRO RAMÍREZ</t>
  </si>
  <si>
    <t>Apoyar a 25 proyectos de organizaciones culturales, recreativas y deportivas</t>
  </si>
  <si>
    <t>FUNDACION ARTISTICA AFROCOLOMBIANA YAMBAMBO FUNDACION SERENDIPIA</t>
  </si>
  <si>
    <t>CORPORACIÓN CULTURAL TERCER ACTO</t>
  </si>
  <si>
    <t>FUNDACION PARCELA CULTURAL CAMPESINA</t>
  </si>
  <si>
    <t>FUNDACIÓN PASTORAL SOCIAL MANOS UNIDAS</t>
  </si>
  <si>
    <t>CORPORACIÖN CHANGUA</t>
  </si>
  <si>
    <t>TEATRO FUNDACIÓN SERENDIPIA</t>
  </si>
  <si>
    <t xml:space="preserve">ASOCIACIÓN PARA EL DESARROLLO SOCIAL CULTURAL RECREODEPORTIVO Y COMUNITARIO </t>
  </si>
  <si>
    <t>FUNDACIÓN LA MALDITA VANIDAD TEATRO</t>
  </si>
  <si>
    <t xml:space="preserve">Adición 1 convenio de asocación 169 de 2018 </t>
  </si>
  <si>
    <t xml:space="preserve">Adición 2  convenio de asocación 169 de 2018 </t>
  </si>
  <si>
    <t>Realizar la evaluación administrativa, técnica y económica de los proyectos participantes en el banco de propuestas del Programa Distrital de Apoyos Concertados 2019, de acuerdo con los lineamientos establecidos en la convocatoria pública, que para dicho efecto realice la Secretaría Distrital de Cultura, Recreación y Deporte.</t>
  </si>
  <si>
    <t>Adición contrato 152 Interventoría técnica, administrativa y financiera de los proyectos ganadores en el Programa Distrital de Apoyos Concertados 2018</t>
  </si>
  <si>
    <t xml:space="preserve">Aunar esfuerzos entre el Fondo de Desarrollo Local de Kennedy y la Secretaría Distrital de Cultura, Recreación y Deporte, para la promoción y fortalecimiento de iniciativas culturales y artísticas que contribuyan a los procesos de paz y reconciliación en la localidad.  </t>
  </si>
  <si>
    <t>Prestar los servicios profesionales para la definición de nuevas líneas de fomento para las Industrias Culturales y Creativas.</t>
  </si>
  <si>
    <t>Adquisición de equipos electrónicos para oficina</t>
  </si>
  <si>
    <t xml:space="preserve">SIN EJECUCIÓN </t>
  </si>
  <si>
    <t xml:space="preserve">Adición contrato 165 de 2018 </t>
  </si>
  <si>
    <t>FUNDACIÓN ARTÍSTICA AFROCOLOMBIANA YAMBAMBO</t>
  </si>
  <si>
    <t>FUNDACIÓN PARCELA CULTURAL CAMPESINA</t>
  </si>
  <si>
    <t>CORPORACIÓN CHANGUA</t>
  </si>
  <si>
    <t>FUNDACIÓN SERENDIPIA</t>
  </si>
  <si>
    <t>ASOCIACIÓN PARA EL DESARROLLO SOCIAL CULTURAL RECREODEPORTIVO Y COMUNITARIO - AMAYTA</t>
  </si>
  <si>
    <t>FUNDACION AMIGOS DEL TEATRO MAYOR - FATM</t>
  </si>
  <si>
    <t>24-sep18</t>
  </si>
  <si>
    <t>Prestar los servicios profesionales para apoyar a la subdirección de Arte, cultura y patrimonio en el el desarrollo, programación y diseño gráfico de la plataforma de formación y gestión cultural SIDFAC y el espacio WEB de la práctica responsable del grafiti.</t>
  </si>
  <si>
    <t>Otorgar un estímulo económico a los ganadores de la segunda convocatoria de "Apoyo a procesos de profesionalización"</t>
  </si>
  <si>
    <t>Otorgar estímulos económicos a expertos para que en calidad de jurados participen en la selección de ganadores de la segunda convocatoria "Apoyo a los agentes del sector en procesos de profesionalización"</t>
  </si>
  <si>
    <t>Por medio de la cual se acoge la recomendación del jurado designado para seleccionar los ganadores de la convocatoria "APOYO A PROCESOS DE PROFESIONALIZACIÓN" del Programa Distrital de Estímulos 2018, de la Secretaría Distrital de Cultura, Recreación y Deporte, y se ordena el desembolso de los estímulos económicos</t>
  </si>
  <si>
    <t>HERNAN IVAN MARTIN VELASQUEZ</t>
  </si>
  <si>
    <t>RAMON EDUÁRDO LINEROS PIC</t>
  </si>
  <si>
    <t>DANIELA LUNA TORRE</t>
  </si>
  <si>
    <t>DIEGO FELIPE CORTES SOLANO</t>
  </si>
  <si>
    <t>MARIA MARGARITA ACEVEDO PRADA</t>
  </si>
  <si>
    <t>DIANA ALEJANDRA GUZMAN CRUZ</t>
  </si>
  <si>
    <t>EDISON RENE ARIZA PEDRA</t>
  </si>
  <si>
    <t>SEBASTIAN MACIAS BASTO</t>
  </si>
  <si>
    <t>LUISA MARIA LASSO PALACIO</t>
  </si>
  <si>
    <t>PAMELA CLAUDIA LOAIZA PEREZ</t>
  </si>
  <si>
    <t>ANDREA CAROLINA FERRO MARTINEZ i</t>
  </si>
  <si>
    <t>MARCELA IBETH CASTAÑEDA FLORIA</t>
  </si>
  <si>
    <t>JHON EDILBERTO MARTINEZ AGUDEL</t>
  </si>
  <si>
    <t>MAYERLY FERRUCHO GARCIA</t>
  </si>
  <si>
    <t>INDIRA SOFIA MOLINA CALIZ</t>
  </si>
  <si>
    <t>SUSANA BOTERO CIFUENTE</t>
  </si>
  <si>
    <t>NICOLAS ALMANZAR CHIQUILLO</t>
  </si>
  <si>
    <t>GABRIELA ORTIZ MENDOZA</t>
  </si>
  <si>
    <t>Gestionar en un 0.30 la politica cultural relacionada con el Patrimonio y la infrestructura cultural a partir de los instrumentos priorizados</t>
  </si>
  <si>
    <t>Mejoramiento de 8 equipamientos Culturales</t>
  </si>
  <si>
    <t>Apoyar a la SACP en la implementación y seguimiento de las acciones de regulación de arte en espacio público. ESDOP 57</t>
  </si>
  <si>
    <t>Prestar los servicios profesionales en el seguimiento a las acciones en bienes de intéres cultural y expresiones artísticas en el espacio público que adelante la Secretaría. ESDOP 45</t>
  </si>
  <si>
    <t>Prestar los servicios profesionales para acompañar a la Subdirección de Infraestructura cultural, en la implementación, articulación, seguimiento y evaluación de acciones y espacios sectoriales e intersectoriales relacionados con la formulación de lineamientos de política y planes de infraestructura cultural. ESDOP 83</t>
  </si>
  <si>
    <t>Prestar los servicios profesionales para apoyar a la Subdirección de Arte, Cultura y Patrimonio, en la implementación, articulación, seguimiento y evaluación de acciones y espacios sectoriales e intersectoriales relacionados con la formulación de lineamientos de política y planes de patrimonio cultural. ESDOP 89</t>
  </si>
  <si>
    <t>Prestar los servicios profesionales para apoyar a la Secretaría Distrital de Cultura, Recreación y Deporte en la revisión, sustanciación y desarrollo de los procesos administrativos en materia de Bienes de Interés Cultural de la ciudad, desde el componente jurídico. ESDOP 40</t>
  </si>
  <si>
    <t>Acompañar a la Secretaría Distrital de Cultura, Recreación y Deporte en la revisión técnica del componente estructural en inmuebles y sectores de interés cultural de la ciudad. ESDOP 41</t>
  </si>
  <si>
    <t>Prestar los servicios profesionales para apoyar a la Secretaría Distrital de Cultura, Recreación y Deporte en la revisión, sustanciación y desarrollo de los procesos administrativos en materia de Bienes de Interés Cultural de la ciudad, desde el componente jurídico. ESDOP 29</t>
  </si>
  <si>
    <t>Prestar los servicios profesionales como abogado para apoyar la gestión realizada por la Dirección de Arte, Cultura y Patrimonio y las Subdirecciones a su cargo.. ESDOP 60</t>
  </si>
  <si>
    <t>Prestar los servicios profesionales en la verificación y seguimiento de las acciones de control urbano y demás actuaciones relacionadas con los Bienes de Interés Cultural de la ciudad, desde el componente arquitectónico. ESDOP 44</t>
  </si>
  <si>
    <t>Prestar los servicios profesionales en la verificación y seguimiento de las acciones de control urbano y demás actuaciones relacionadas con los Bienes de Interés Cultural de la ciudad, desde el componente arquitectónico. ESDOP 42</t>
  </si>
  <si>
    <t xml:space="preserve">Prestar los servicios profesionales en la verificación y seguimiento de las acciones de control urbano y demás actuaciones relacionadas con los Bienes de Interés Cultural de la ciudad, desde el componente arquitectónico y de los sistemas Constructivos que los constituyen. </t>
  </si>
  <si>
    <t>Prestar los servicios profesionales en el seguimiento a los posibles actos contrarios a la protección y/o conservación en bienes de interés cultural, específicamente en lo relacionado con los sistemas y/o procesos de arquitectura propios de este tipo de edificaciones desde el componente arquitectónico, así como el seguimiento y verificación de los indicadores asociados a las actuaciones administrativas relacionadas con bienes de interés cultural.</t>
  </si>
  <si>
    <t>Prestar los servicios profesionales para apoyar a la Secretaria de Cultura, Recreación y Deporte en la revisión, sustentación y desarrollo de los procesos administrativos en materia de bienes de interés cultural, de la ciudad desde el componente jurídico.</t>
  </si>
  <si>
    <t>Apoyar el seguimiento a los acuerdos de pago realizados por las organizaciones culturales al impuesto unificado de fondo de pobres, azar, y espectáculos del Distrito Capital</t>
  </si>
  <si>
    <t>Adición al contrato No. 228 de 2018 suscrito con Isaac Abadia</t>
  </si>
  <si>
    <t>Realizar la asistencia técnica para la ejecución de los proyectos de infraestructura definidos por la Secretaria de Cultura, Recreación y Deporte.</t>
  </si>
  <si>
    <t>Adición al Contrato de Obra No. 2344 de 2017 - OTACC S.A.</t>
  </si>
  <si>
    <t>Adición al Contrato de Consultoria No. 183 de 2017 - CONSORCIO INTERESCOLAR 2017</t>
  </si>
  <si>
    <t>La Secretaría Distrital de Cultura, Recreación y Deporte se compromete a realizar el desembolso de los recursos de la Contribución Parafiscal de los Espectáculos Públicos de las Artes Escénicas, ordenado mediante Resolución No. 492 del 28 de septiembre de 2018 y la Universidad Nacional de Colombia, por su parte se compromete a recibirlos, incorporarlos a su presupuesto y ejecutarlos para el desarrollo del proyecto "ADECUACIÓN PARA LA PROTECCIÓN A LA VIDA Y EL MEJORAMIENTO DE LAS CONDICIONES DE ACCESIBILIDAD Y SEGURIDAD DEL AUDITORIO LEÓN DE GREIFF - EDIFICIO 104 - UNIVERSIDAD NACIONAL DE COLOMBIA, SEDE BOGOTÁ", como escenario de las artes escénicas de naturaleza pública del Distrito Capital, de conformidad con el marco legal vigente, el proyecto presentado y los ajustes realizados, documentos que forman parte integral del presente convenio.</t>
  </si>
  <si>
    <t>La Secretaría Distrital de Cultura, Recreación y Deporte se compromete a realizar el desembolso de los recursos de la Contribución Parafiscal de los Espectáculos Públicos de las Artes Escénicas, ordenado mediante Resolución No. 478 del 24 de septiembre de 2018 y el Instituto Distrital de las Artes, por su parte se compromete a recibirlos, incorporarlos a su presupuesto y ejecutarlos para el desarrollo del proyecto de intervención integral Teatro San Jorge, como escenario de las artes escénicas de naturaleza pública del Distrito Capital, de conformidad con el marco legal vigente, el proyecto presentado y los ajustes realizados, documentos que forman parte integral del presente convenio.</t>
  </si>
  <si>
    <t>La Secretaría Distrital de Cultura, Recreación y Deporte se compromete a realizar el desembolso de los recursos de la Contribución Parafiscal de los Espectáculos Públicos de las Artes Escénicas, ordenado mediante Resolución No. 491 del 28 de septiembre de 2018 y el Instituto Distrital de las Artes, por su parte se compromete a recibirlos, incorporarlos a su presupuesto y ejecutarlos para el desarrollo del proyecto de Dotación para la Sala Multifuncional (sala n°3) de la nueva Cinemateca de Bogotá., como escenario de las artes escénicas de naturaleza pública del Distrito Capital, de conformidad con el marco legal vigente, el proyecto presentado y los ajustes realizados, documentos que forman parte integral del presente convenio.</t>
  </si>
  <si>
    <t>FUNDACIÓN SOBREVIVIENTES</t>
  </si>
  <si>
    <t>FUNDACIÓN TEATRO TALLER DE COLOMBIA</t>
  </si>
  <si>
    <t>FUNDACIÓN DE TEATRO DITIRAMBO</t>
  </si>
  <si>
    <t>FUNDACIÓN CULTURAL TEATRO EXPERIMENTAL DE FONTIBÓN</t>
  </si>
  <si>
    <t>FUNDACIÓN GIMNASIO MODERNO</t>
  </si>
  <si>
    <t>Prestar los servicios profesionales de apoyo a la Subdirección de Infraestructura Cultural en la gestión del proyecto de patrimonio e infraestructura en el componente Ley del Especaculo Público desde los componentes de luminotecnia, instalaciones eléctricas, mecánica teatral y vestimenta teatral. ESDOP 85</t>
  </si>
  <si>
    <t>Prestar los servicios profesionales de apoyo a la Subdirección de Infraestructura Cultural en la gestión del proyecto de patrimonio e infraestructura en el componente Ley del Especaculo Público desde los componentes de luminotecnia, instalaciones eléctricas, mecánica teatral y vestimenta teatral. ESDOP 87</t>
  </si>
  <si>
    <t>Prestar los servicios profesionales para apoyar a la Subdirección de Infraestructura Cultural en el desarrollo y ejecución de los proyectos de infraestructura del Sector Cultura, Recreación y Deporte. ESDOP 46</t>
  </si>
  <si>
    <t>Adición al contrato No. 61 de 2018 suscrito con Guillermo Mora</t>
  </si>
  <si>
    <t>Prestar los servicios profesionales para apoyar a la Subdirección de Infraestructura Cultural en el desarrollo y ejecución de los proyectos de infraestructura del Sector Cultura, Recreación y Deporte. ESDOP 48</t>
  </si>
  <si>
    <t>Prestar los servicios profesionales para apoyar a la Subdirección de Infraestructura Cultural en el desarrollo y ejecución de los proyectos de infraestructura del Sector Cultura, Recreación y Deporte. ESDOP 49</t>
  </si>
  <si>
    <t>Prestar servicios profesionales a la Dirección de Arte, Cultura y Patrimonio, para el seguimiento del componente técnico de los proyectos de infraestructura cultural de impacto urbano y metropolitano que se adelanten en áreas prioritarias de la ciudad, así como el apoyo a la supervisión de los proyectos beneficiarios de los recursos de la contribución parafiscal cultural.ESDOP 52</t>
  </si>
  <si>
    <t>Prestar los servicios profesionales a la Secretaria Distrital de Cultura, Recreación y Deporte para la revisión de las condiciones técnicas y actualización de la tabla de precios de los proyectos beneficiarios de los recursos de la contribución parafiscal y de los proyectos de infraestructura a cargo de la DACP. ESDOP 80</t>
  </si>
  <si>
    <t>Vinculación al patrimonio autónomo derivado del “PLAN PARCIAL TRIANGULO DE FENICIA” para la gestión de los aportes en dinero conforme a lo estipulado en el Decreto 677 de 2018.</t>
  </si>
  <si>
    <t>Adición al convenio Interadministrativo No. 239 de 2017 suscrito con el FONDO DE DESARROLLO DE PROYECTOS DE CUNDINAMARCA (FONDECUN)</t>
  </si>
  <si>
    <t>Concurso arquitectónico para los estudios y diseños para el CEFE del RETIRO con la Sociedad Colombiana de Arquitectos-SCA</t>
  </si>
  <si>
    <t>Prestar los servicios como organismo asesor para la realización del concurso mediante el cual se seleccione el consultor del anteproyecto arquitectónico del Centro Deportivo y Recreativo y Cultural para la Localidad de Chapinero en la ciudad de Bogotá D.C</t>
  </si>
  <si>
    <t>Compra predio para el Centro cultural recreativo y deportivo El retiro, en el barrio Chapinero</t>
  </si>
  <si>
    <t>Expensas prórroga Licencia 14-4-0325 Obra Teatro el Ensueño</t>
  </si>
  <si>
    <t>DAGOBERTO RESTREPO ROMERO</t>
  </si>
  <si>
    <t>DANIELA SANTOS RODRIGUEZ</t>
  </si>
  <si>
    <t>ADRIANA MARIA LLOREDA LEON</t>
  </si>
  <si>
    <t>PEDRO ELISEO SANCHEZ BARACALDO</t>
  </si>
  <si>
    <t>HYMER CASALLAS FONSECA</t>
  </si>
  <si>
    <t>EDGAR OSIRIS QUIJANO GOMEZ</t>
  </si>
  <si>
    <t>MARIA MARGARITA VILLALBA LEITON</t>
  </si>
  <si>
    <t>DIANA ANDREA MORENO LOPEZ</t>
  </si>
  <si>
    <t>RUBEN DAVID SOTO CASTRO</t>
  </si>
  <si>
    <t>VERDNEY FONSECA LAMPREA</t>
  </si>
  <si>
    <t>MATILDE ISABEL SILVA GOMEZ</t>
  </si>
  <si>
    <t>OTTO ALEJANDRO BURBANO ORTEGA</t>
  </si>
  <si>
    <t>CATALINA ORTEGON RIVEROS</t>
  </si>
  <si>
    <t>MARIA ALEJANDRA TOVAR MUÑETONES</t>
  </si>
  <si>
    <t>INSTITUTO DISTRITAL DE LAS ARTES</t>
  </si>
  <si>
    <t>OSCAR MAURICIO PATARROYO CARO</t>
  </si>
  <si>
    <t>CARLOS JAVIER BERNAL SALAMANCA</t>
  </si>
  <si>
    <t>GUILLERMO ALBERTO MORA MEDINA</t>
  </si>
  <si>
    <t>MARIA CAROLINA LOMBANA DIAZ</t>
  </si>
  <si>
    <t>NATALIA MARTINEZ SAAVEDRA</t>
  </si>
  <si>
    <t>CLAUDIA MARCELA FONSECA VACA</t>
  </si>
  <si>
    <t>JOSE HELIODORO PEÑA REINA</t>
  </si>
  <si>
    <t>SOCIEDAD COLOMBIANA DE ARQUITECTOS BOGOTA D.C. Y CUNDINAMARCA</t>
  </si>
  <si>
    <t>INSTITUTO DE DESARROLLO URBANO (IDU)</t>
  </si>
  <si>
    <t>Crear y coordinar 0,6  Capítulo Bogotá en la Cuenta Satélite Nacional de Cultura</t>
  </si>
  <si>
    <t>Prestar los servicios profesionales para apoyar el desarrollo, análisis y articulación de investigaciones económicas sectoriales, así como en la implementación y actualización del Capítulo Bogotá en la Cuenta Satélite de Cultura Nacional. (CSCB). ESDOP 63</t>
  </si>
  <si>
    <t>Prestar los servicios profesionales para apoyar la consolidación y el procesamiento de la información económica requerida para la elaboración del Capítulo Bogotá en la Cuenta Satélite de Cultura Nacional (CSCB), al igual que la construcción de modelos para el análisis económico de los resultados ESDOP 61</t>
  </si>
  <si>
    <t>Prestar los servicios profesionales para apoyar la construcción del Capítulo Bogotá en la Cuenta Satélite de Cultura Nacional (CSCB), a través de ejercicios de indagación y consecución de información del gasto y la inversión en cultura, así como, el análisis de las empresas sin ánimo de lucro. ESDOP 64</t>
  </si>
  <si>
    <t>Prestar los servicios profesionales para apoyar las acciones administrativas y operativas en el proceso de estructuración de la Política Pública de emprendimiento e Industrias Culturales y Creativas. ESDOP 66</t>
  </si>
  <si>
    <t xml:space="preserve">Adición contrato 13 de 2018 </t>
  </si>
  <si>
    <t xml:space="preserve">Adición contrato 26 de 2018 </t>
  </si>
  <si>
    <t xml:space="preserve">Adición contrato 27 de 2018 </t>
  </si>
  <si>
    <t>DIRECCIÓN DE ASUNTOS LOCALES Y PARTICIPACIÓN</t>
  </si>
  <si>
    <t>MARIO ARTURO SUAREZ MENDOZA</t>
  </si>
  <si>
    <t>NATHALIA GRAFFE NUÑEZ</t>
  </si>
  <si>
    <t>JUAN CAMILO RIVEROS BOTERO</t>
  </si>
  <si>
    <t>DIANA MARCELA ACOSTA RUBIO</t>
  </si>
  <si>
    <t>Otorgar 50 estímulos a agentes del sector Cultura, Recreación y Deporte</t>
  </si>
  <si>
    <t>Implementar el 0.25 de las acciones de formulación, seguimiento y evaluación de las políticas públicas de los subcampos del arte, la cultura y el patrimonio priorizados.</t>
  </si>
  <si>
    <t>Formular e implementar  una 0,6 política cultural de emprendimiento de industrias culturales y creativas</t>
  </si>
  <si>
    <t>Fortalecer 1 clúster de las industrias culturales y creativas</t>
  </si>
  <si>
    <t>Por medio de la cual se acoge la recomendación de los jurados designados para seleccionar los ganadores de la convocatoria"BECA CIUDADANÍAS EN MOVIMIENTO: ARTE Y CULTURA CONSTRUYENDO COMUNIDAD Y PAZ" del Portafolio Distrital de Estímulos 2018, de la Secretaría Distrital de Cultura, Recreación y Deporte</t>
  </si>
  <si>
    <t>Por medio de la cual se acoge la recomendación del jurado designado para seleccionar los ganadores de la "BECA VOLVAMOS AL PARQUE" del Programa Distrital de Estímulos 2018, de la Secretaría Distrital de Cultura, Recreación y Deporte, se ordena el desembolso de los estímulos económicos, se declaran desiertos cinco (5) estímulos y se libera unos recursos</t>
  </si>
  <si>
    <t>Por medio de la cual se acoge la recomendación del jurado designado para seleccionar los ganadores de la convocatoria "BECA CORREDORES CULTURALES Y RECREATIVOS" del Programa Distrital de Estímulos 2018 de la Secretaría Distrital de Cultura, Recreación y Deporte, y se ordena el desembolso de los estímulos económicos</t>
  </si>
  <si>
    <t>Por medio de la cual se acoge la recomendación del jurado designado para seleccionar los ganadores del concurso "Beca Bogotá Siente la Fiesta" del Programa Distrital de Estímulos 2018 de la Secretaría Distrital de Cultura, Recreación y Deporte, y se ordena el desembolso de los estímulos económicos</t>
  </si>
  <si>
    <t>Otorgar 1 Premio para el sector de la cultura, recredación y deporte-Premio Vida y Obra</t>
  </si>
  <si>
    <t>Por medio de la cual se reconoce y ordena el desembolso de un estímulo económico al maestro Carlos Villa Mondragón, para la construcción, divulgación y difusión de la propuesta "Una vida dedicada al arte de la interpretación" ganadora de la convocatoria</t>
  </si>
  <si>
    <t>Por medio de la cual se acoge la recomendación del comité para la designación de los jurados que tendrán a cargo la evaluación de las propuestas inscritas y habilitadas para la "Beca Bogotá Siente la Fiesta" 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</si>
  <si>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 BECA DE INVESTIGACION DE LAS PRACTICAS CULTURALES DE LOS SECTORES SOCIALES LGBTI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</si>
  <si>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 BECA DE INVESTIGACION SOBRE PRACTICAS CULTURALES DE PERSONAS MAYORES"del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</si>
  <si>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"BECA CIUDADANÍAS JUVENILES LOCALES" 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</si>
  <si>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"BECA CORREDORES CULTURALES Y RECREATIVOS" del Portafolio Distrital de Estímulos 2018 de la Secretaría Distrital de Cultura, Recreación y Deporte</t>
  </si>
  <si>
    <t>Por medio de la cual se acoge la recomendación del comité para la designación de los jurados que tendrán a cargo la evaluación de las propuestas inscritas y habilitadas para la BECA VOLVAMOS AL PARQUE, en el marco del Programa Distrital de Estímulos 2018 de la Secretaría Distrital de Cultura, Recreación y Deporte</t>
  </si>
  <si>
    <t>OTORGAR ESTÍMULO ECONÓMICO A EXPERTO QUE EN C</t>
  </si>
  <si>
    <t>Por medio de la cual se acoge la recomendación del comité para la designación de los jurados que tendrán a cargo la evaluación de las propuestas inscritas y habilitadas para la "BECA FORTALECIMIENTO DE LOS PROCESOS CULTURALES Y PATRIMONIALES DE LAS COMUNIDADES CAMPESINAS Y RURALES" del Portafolio Distrital de Estímulos 2018 de la Secretaría Distrital de Cultura, Recreación y Deporte"</t>
  </si>
  <si>
    <t>Por medio de la cual se acoge la recomendación del jurado designado para seleccionar los ganadores de la Convocatoria "BECA PARA LA REALIZACIÓN DE EVENTOS ARTÍSTICOS Y CULTURALES CON ÉNFASIS EN ZONAS RURALES"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</si>
  <si>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PARA LA REALIZACIÓN DE EVENTOS ARTÍSTICOS Y CULTURALES" del Programa Distrital de Estímulos 2018, de la Secretaría Distrital de Cultura, Recreación y Deporte y se ordena el desembolso de los estímulos económicos</t>
  </si>
  <si>
    <t>Otorgar los estímulos económicos a los ganadores de la convocatoria "Beca para la realización de eventos artísticos y culturales de fin de año"</t>
  </si>
  <si>
    <t>Por medio de la cual se acoge la recomendación del comité para la designación de los jurados que tendrán a cargo la evaluación de las propuestas inscritas y habilitadas de la BECA PARA LA REALIZACIÓN DE EVENTOS ARTÍSTICOS Y CULTURALES en el marco del Programa Distrital de Estímulos 2018 y del Convenio Interadministrativo No. SCRD 232 y FDLCB 151-2017, suscrito entre el Fondo de Desarrollo Local de Ciudad Bolívar y la Secretaría Distrital de Cultura, Recreación y Deporte</t>
  </si>
  <si>
    <t>Por medio de la cual se acoge la recomendación del comité para la designación de los jurados que tendrán a cargo la evaluación de las propuestas inscritas y habilitadas de la BECA PARA LA REALIZACIÓN DE EVENTOS ARTÍSTICOS Y CULTURALES CON ÉNFASIS EN ZONAS RURALES en el marco del Programa Distrital de Estímulos 2018 y del Convenio Interadministrativo No. SCRD 232 y FDLCB 151-2017, suscrito entre el Fondo de Desarrollo Local de Ciudad Bolívar y la Secretaría Distrital de Cultura, Recreación y Deporte</t>
  </si>
  <si>
    <t>Otorgar estímulos económicos a expertos para que en calidad de jurados participen en la selección de ganadores de las convocatorias.</t>
  </si>
  <si>
    <t>Prestar servicios profesionales para apoyar en el componente jurídico del Programa Distrital de Estímulos. ESDOP 14</t>
  </si>
  <si>
    <t>Prestar los servicios profesionales para apoyar a la Dirección de Fomento en el componente tecnológico del módulo del Banco de Jurados, en el marco del Programa Distrital de Estímulos. ESDOP 71</t>
  </si>
  <si>
    <t xml:space="preserve">Prestar los servicios profesionales para apoyar la implementación de las acciones relacionadas con el Programa Distrital de Estímulos en el marco de convenio suscrito entre la Secretaría de Cultura, Recreación y Deporte y el Fondo de Desarrollo Local de Ciudad Bolívar.
</t>
  </si>
  <si>
    <t>Prestar los servicios profesionales para recopilar y elaborar un escrito relacionado con la vida y obra del ganador del “premio Vida y Obra 2017</t>
  </si>
  <si>
    <t>Adición contrato 156 de 2018 Leydi Yamile Ramírez</t>
  </si>
  <si>
    <t>Prestar los servicios profesionales para orientar y acompañar a la SDCRD en la definición de las estrategias y mecanismos para articular el diseño e implementación de políticas y planes sectoriales de arte, cultura, patrimonio en el contexto del Plan de Desarrollo Económico, Social y de Obras Públicas del Distrito Capital. ESDOP 106</t>
  </si>
  <si>
    <t>Prestar los servicios profesionales para apoyar y acompañar el desarrollo, seguimiento y evaluación de los programas de la Dirección y la revisión de los lineamientos del proceso de Fomento. ESDOP 13</t>
  </si>
  <si>
    <t xml:space="preserve">Prestar los servicios profesionales para apoyar y acompañar el desarrollo, seguimiento y evaluación de los programas de la Dirección y la revisión de los lineamientos del proceso de Fomento. </t>
  </si>
  <si>
    <t>Prestar los servicios profesionales para apoyar a la Dirección de Fomento en el componente tecnológico del proceso de gestión de información del sector cultura, recreación y deporte. ESDOP 12</t>
  </si>
  <si>
    <t>Apoyar a la Secretaría Distrital de Cultura, Recreación y Deporte en el levantamiento de información, sistematización y relatoría de los ejercicios de construcción colectiva de la formulación de las políticas sectoriales.</t>
  </si>
  <si>
    <t>Prestar los servicios profesionales para apoyar las distintas fases de formulación, diseño de indicadores e implementación de la política pública de emprendimiento cultural e industrias culturales y creativas del Distrito Capital, en el marco del Plan de Desarrollo Bogotá Mejor para Todos. ESDOP 28</t>
  </si>
  <si>
    <t>Prestar servicios profesionales en la consecución, análisis e interpretación de información económica y social del sector público y privado, para contribuir en el desarrollo de soluciones estratégicas sobre incentivos al desarrollo económico, emprendimiento e innovación social a través del diagnóstico, formulación y evaluación de la Política Pública de Emprendimiento Cultural e Industrias Culturales y Creativas del Distrito Capital, en el marco del plan de Desarrollo “Bogotá Mejor para Todos" ESDOP 24</t>
  </si>
  <si>
    <t>Prestar servicios profesionales para apoyar la formulación de la Política Pública de emprendimiento cultural e industrias culturales y creativas del Distrito Capital, mediante la articulación y socialización con los distintos sectores del campo cultural, en el marco del Plan de Desarrollo Bogotá Mejor para Todos. ESDOP 26</t>
  </si>
  <si>
    <t>Prestar los servicios profesionales para apoyar financiera y administrativamente la ejecución de los proyectos a cargos de la Dirección de Asuntos Locales y Participación</t>
  </si>
  <si>
    <t xml:space="preserve">Adición contrato 20 de 2018 </t>
  </si>
  <si>
    <t xml:space="preserve">Adición contrato 23 de 2018 </t>
  </si>
  <si>
    <t xml:space="preserve">Adición contrato 14 de 2018 </t>
  </si>
  <si>
    <t>Prestar los servicios profesionales para apoyar la identificación, levantamiento y consolidación de la información que permita la elaboración de un documento sobre modelos de Gobernanza y operación de los Distritos Creativos en Bogotá.</t>
  </si>
  <si>
    <t>Prestación de Servicios Profesionales para apoyar a la Dirección de Asuntos Locales y Participación en la interlocución institucional, interistitucional y sectorial que se requieran en el marco de la Política Pública Distrital de Economía Cultural y Creativa, de la cuenta satélite y fortalecimiento del Cluster.</t>
  </si>
  <si>
    <t>ANDREA CASTAÑO ARAQUE</t>
  </si>
  <si>
    <t>HUMBER DANILO OCHOA</t>
  </si>
  <si>
    <t>SANDRA RUBIELA ZUÑIGA HORTA</t>
  </si>
  <si>
    <t>GUAYRA PUKA ARIAS FLORIA</t>
  </si>
  <si>
    <t>HECTOR DANILO GIL SANCHEZ</t>
  </si>
  <si>
    <t>KARINA ANDREA QUITIAN RU</t>
  </si>
  <si>
    <t>EDWIN RENE PINEDA CORTES</t>
  </si>
  <si>
    <t>LILIANA ARIAS VARGAS</t>
  </si>
  <si>
    <t>DIANA KATHERINE GARCIA ROJAS</t>
  </si>
  <si>
    <t>CAMILO ANDRES BACCA ARI</t>
  </si>
  <si>
    <t>ELICIO FELIPE PARAMO MURCIA</t>
  </si>
  <si>
    <t>YURY ANDREA VELA BERMUDEZ</t>
  </si>
  <si>
    <t>OSCAR IVAN CASTELLANOS ARDILA</t>
  </si>
  <si>
    <t>JUAN CAMILO RODRIGUEZ VAREL</t>
  </si>
  <si>
    <t>VIVIAN LIZETH CARDOZO GUZMA</t>
  </si>
  <si>
    <t>JEIMMY JOHANNA RUIZ CARDENAS</t>
  </si>
  <si>
    <t>CARLOS HUMBERTO ALVARADO ENCISO</t>
  </si>
  <si>
    <t>EDI GIOVANNI GAMBOA FAJARDO</t>
  </si>
  <si>
    <t>FUNDACION MANIK LAMAT</t>
  </si>
  <si>
    <t>CORPORACION CAMPESINA MUJER Y TIERRA</t>
  </si>
  <si>
    <t>FUNDACIÓN GRUPO CULTURAL EL PRETEXTO</t>
  </si>
  <si>
    <t>MICHAEL STEVEN RAMIREZ CASTRO</t>
  </si>
  <si>
    <t>CRISTIAN STIVEN TAMBO LOPEZ</t>
  </si>
  <si>
    <t>MAURICIO GRANDE LADINO</t>
  </si>
  <si>
    <t>HELMER IGNACIO ERAZO ESPAÑA</t>
  </si>
  <si>
    <t>FUNDACIÓN CULTURAL Y ARTÍSTICA ACTO KAPITAL</t>
  </si>
  <si>
    <t>RODRIGO ALBERTO FIERRO BELLO</t>
  </si>
  <si>
    <t>FUNDACION CULTURAL SUMMUM DRACO</t>
  </si>
  <si>
    <t>CORPORACION PARA LAS ARTES Y LA CULTURA LA PEPA DEL MAMONCILLO TEATRO Y TITERES</t>
  </si>
  <si>
    <t>FILHOS DE BACATA SAS</t>
  </si>
  <si>
    <t>FUNDACION CULTURAL MANIGUA</t>
  </si>
  <si>
    <t>DIANA MARCELA SANTAMARIA PEREZ</t>
  </si>
  <si>
    <t>FUNDACION CULTURAL GOTITAS DE VIDA</t>
  </si>
  <si>
    <t>OSCAR LEOPOLDO VILLALBA SOTO</t>
  </si>
  <si>
    <t>ODEON CORPORACION CULTURAL</t>
  </si>
  <si>
    <t>FUNDACION CULTURAL TRAS ESCENA</t>
  </si>
  <si>
    <t>CARLOS AUGUSTO ORTIZ ZAMORA</t>
  </si>
  <si>
    <t>CARLOS MARCEL PONTON FLAUTERO</t>
  </si>
  <si>
    <t>CORPORACION DC - ARTE</t>
  </si>
  <si>
    <t>FUNDACION CULTURAL MELIGANTE TEATRO</t>
  </si>
  <si>
    <t>CORPORACION CASA CULTURAL CHINUA</t>
  </si>
  <si>
    <t>ANGEE PAOLA CARDOZO RINCON</t>
  </si>
  <si>
    <t>FUNDACION CULTURAL EL CONTRABAJ</t>
  </si>
  <si>
    <t>Carlos Villa Mondragón</t>
  </si>
  <si>
    <t>RAFAEL ANTONIO ACERO ARDILA</t>
  </si>
  <si>
    <t>DEBORAH MIRANDA DAVILA PEREIRA</t>
  </si>
  <si>
    <t>JAVIER ALFONSO DELGADILLO MOLANO</t>
  </si>
  <si>
    <t>NESTOR RAUL RICAURTE CASTAÑEDA</t>
  </si>
  <si>
    <t>LIZBETH MAYERLY GUERRERO CUAN</t>
  </si>
  <si>
    <t>FELIPE HERNAN LOZANO</t>
  </si>
  <si>
    <t>MARIA ELENA RODRIGUEZ SANCHEZ</t>
  </si>
  <si>
    <t>CARLOS ALBERTO CANO GUTIERREZ</t>
  </si>
  <si>
    <t>CLARA VICTORIA AMAYA GOMEZ</t>
  </si>
  <si>
    <t>LUZ CRISTINA LOPEZ TREJOS</t>
  </si>
  <si>
    <t>JOSE FERNANDO CUERVO GALINDO</t>
  </si>
  <si>
    <t>JOHN JAIRO SALAMANCA SANCHEZ</t>
  </si>
  <si>
    <t>ELIANA DEL CARMEN ZUMAQUE GOMEZ</t>
  </si>
  <si>
    <t>DIANA BEATRIZ PESCADOR BUENAVENTURA</t>
  </si>
  <si>
    <t>JOHANNA CRUZ PINZON</t>
  </si>
  <si>
    <t>JAIRZINHO FRANCISCO PANQUEBA CIFUENTES</t>
  </si>
  <si>
    <t>LUZ CRISTINA LÓPEZ TREJOS</t>
  </si>
  <si>
    <t>JULIAN FRANCISCO BELTRAN ACERO</t>
  </si>
  <si>
    <t xml:space="preserve">Juan Esteban Tumay Achagua </t>
  </si>
  <si>
    <t>Jean Fernel Durango Cardoza</t>
  </si>
  <si>
    <t>ERIKA JAZMIN HERNANDE</t>
  </si>
  <si>
    <t>WALDINO FOSCA NARANJO</t>
  </si>
  <si>
    <t>CINDY LORENA VERA VERA</t>
  </si>
  <si>
    <t>YUDY YOHANNA PEREZ CORREDOR</t>
  </si>
  <si>
    <t>LUZ DARY LEON QUINTERO</t>
  </si>
  <si>
    <t>EDER LEANDRO CARVAJAL CORREA</t>
  </si>
  <si>
    <t>CARMEN JULIETH DELGADO JARAMILLO</t>
  </si>
  <si>
    <t>Yeimy Alejandra Artunduaga Ramirez</t>
  </si>
  <si>
    <t>JOHN FREDDY AREVALO NIAMPIRA</t>
  </si>
  <si>
    <t>LEIDI TATIANA MARTINEZ GARCIA</t>
  </si>
  <si>
    <t>CESAR AUGUSTO GIL MORENO</t>
  </si>
  <si>
    <t>LUISA MARIA ZARTA FORERO</t>
  </si>
  <si>
    <t>CARLOS ANDRES PARDO TRIANA</t>
  </si>
  <si>
    <t>FABIO LEONARDO PEDRAZA PACHO</t>
  </si>
  <si>
    <t>MARICELY CORZO MORALES</t>
  </si>
  <si>
    <t>DIANA PATRICIA FRANCO GUTIERREZ</t>
  </si>
  <si>
    <t>NICOLAS ANDRE ORTIZ CONTRERA</t>
  </si>
  <si>
    <t>JUANITA HERNANDEZ GONZALEZ</t>
  </si>
  <si>
    <t>WILLIAM ALEXANDER BARBOSA FUENTES</t>
  </si>
  <si>
    <t>LEYDY YAMILE RAMIREZ ALVAREZ</t>
  </si>
  <si>
    <t>MARÍA JOSÉ POSADA VENEGAS</t>
  </si>
  <si>
    <t>GERMAN AUGUSTO REY BELTRAN</t>
  </si>
  <si>
    <t>CARLOS MARIO GUISAO BUSTAMANTE</t>
  </si>
  <si>
    <t>ANA LUCIA CARDENAS TORRES</t>
  </si>
  <si>
    <t>NELSON DANIEL OCHOA AVENDAÑO</t>
  </si>
  <si>
    <t>MONICA ADRIANA BOLIVAR MURILLO</t>
  </si>
  <si>
    <t>DIANA CRISTINA VARGAS QUINTERO</t>
  </si>
  <si>
    <t>MAURICIO AGUDELO RUIZ</t>
  </si>
  <si>
    <t>JUANA EMILIA ANDRADE PEREZ</t>
  </si>
  <si>
    <t>#¡VALO!</t>
  </si>
  <si>
    <t>Formular e implementar la política pública de emprendimiento y fomento a las industrias culturales y creativas</t>
  </si>
  <si>
    <t>Implementar el Sistema Distrital de  Formación Artística y Cultural (SIDFAC)</t>
  </si>
  <si>
    <t>Adición Contrato de concesión 159 de 2018</t>
  </si>
  <si>
    <t>Modificación 31 al Convenio de asociación 000334/2009 de tipo adición suscrito entre la Secretaría Distrital de cultura, Recreación y Deporte, Instituto Distrital de las Artes Idartes y la Fundación amigos del Teatro Mayor</t>
  </si>
  <si>
    <t>Prestar servicios profesionales de apoyo a la gestión relacionada con la línea de Ciencia, Arte y Cultura del programa Biblored a cargo de la Dirección de Lectura y Bibliotecas.</t>
  </si>
  <si>
    <t>Prestar servicios profesionales de apoyo a la gestión relacionada con el proceso de formación de formadores en lectura y escritura en el marco del Plan “Leer es volar” a cargo de la Dirección de Lectura y Bibliotecas.</t>
  </si>
  <si>
    <t>Prestar servicios profesionales de apoyo a la gestión relacionada con el plan de comunicaciones de la Red Distrital de Bibliotecas Públicas - Biblored.</t>
  </si>
  <si>
    <t xml:space="preserve">Prestar servicios profesionales de apoyo a la gestión relacionada con las colecciones y servicios bibliotecarios del programa Biblored.
</t>
  </si>
  <si>
    <t>Prestar con plena autonomía técnica y administrativa los servicios profesionales de acompañamiento y orientación jurídica a la Dirección de Lectura y Bibliotecas.</t>
  </si>
  <si>
    <t>Prestar los servicios profesionales en el apoyo a la Dirección de Lecturas y Bibliotecas en la organización, ajuste, y desarrollo de la información derivada del Plan de lectura y Escritura “Leer es volar ”  organizando de manera temática las distintas líneas de trabajo que han sido ejecutadas por la entidades participantes en el proyecto</t>
  </si>
  <si>
    <t xml:space="preserve">Adición contrato 181 de 2018 </t>
  </si>
  <si>
    <t xml:space="preserve">Adición al contrato de prestación de servicios no. 182 del 2018 </t>
  </si>
  <si>
    <t xml:space="preserve">Adición al contrato de prestación de servicios no. 183 del 2018 </t>
  </si>
  <si>
    <t xml:space="preserve">Adición al contrato de prestación de servicios no. 184 del 2018 </t>
  </si>
  <si>
    <t>Adición al contrato de prestación de servicios No. 113 del 2018</t>
  </si>
  <si>
    <t>Adición al contrato de prestación de servicios No. 104 del 2018</t>
  </si>
  <si>
    <t>Por medio de la cual se acoge la recomendación del comité para la designación de los jurados que tendrán a cargo la evaluación de las propuestas inscritas y habilitadas para las convocatorias "BECA DE ADQUISICIÓN DE DOTACIONES PARA BIBLIOTECAS COMUNITARIAS" y las "PASANTIAS A BIBLIOTECARIOS COMUNITARIOS CON REBIPOA" del Portafolio Distrital de Estímulos 2018 de la Secretaría Distrital de Cultura, Recreación y Deporte</t>
  </si>
  <si>
    <t>Por medio de la cual se acoge la recomendación del jurado designado para seleccionar los ganadores de la convocatoria "BECA: PARA EL FORTALECIMIENTO DE LOS SERVICIOS Y PROGRAMAS DE BIBLIOTECAS COMUNITARIAS"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</si>
  <si>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"PASANTÍAS A BIBLIOTECARIOS COMUNITARIOS CON LA RED DE BIBLIOTECAS POPULARES DE ANTIOQUIA"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</si>
  <si>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PARA LA CONFORMACIÓN DE REDES DE BIBLIOTECAS COMUNITARIAS LOCALES O INTERLOCALES"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</si>
  <si>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ADQUISICIÓN DE DOTACIONES PARA BIBLIOTECAS COMUNITARIAS" del Programa Distrital de Estímulos 2018, de la Secretaría Distrital de Cultura, Recreación y Deporte, y se ordena el desembolso de los estímulos económicos</t>
  </si>
  <si>
    <t>Por medio de la cual se acoge la recomendación del comité para la designación de los Jurados que tendrán a cargo la evaluación de las propuestas inscritas y habilitadas de la "BECA PARA PROYECTOS DE FOMENTO A LA LECTURA Y/O ESCRITURA" del Portafolio Distrital de Estímulos 2018 de la Secretaría Distrital de Cultura, Recreación y Deporte</t>
  </si>
  <si>
    <t>Por medio de la cual se acoge la recomendación del jurado designado para seleccionar los ganadores de la convocatoria "BECA PARA PROYECTOS DE FOMENTO A LA LECTURA Y/O LA ESCRITURA" del Programa Distrital de Estímulos 2018 de la Secretaría Distrital de Cultura, Recreación y Deporte, y se ordena el desembolso de los estímulos económicos</t>
  </si>
  <si>
    <t>UNION TEMPORAL INTER-BIBLIORED</t>
  </si>
  <si>
    <t>SONIA ABAUNZA GALVIS</t>
  </si>
  <si>
    <t>PAOLA ISABEL ROA URREGO</t>
  </si>
  <si>
    <t>BIBIANA ANDREA VICTORINO RAMÍREZ</t>
  </si>
  <si>
    <t>DIANA CAROLINA MARTÍNEZ SANTOS</t>
  </si>
  <si>
    <t>ALAN REYES USCATEGUI</t>
  </si>
  <si>
    <t>JAEL STELLA GOMEZ PINILLA</t>
  </si>
  <si>
    <t>yeixdi Karina Celis Lozano</t>
  </si>
  <si>
    <t>ADRIANA CARREÑO CASTILLO</t>
  </si>
  <si>
    <t>LAURA MILENA RICO OROZCO</t>
  </si>
  <si>
    <t>MARIA ANGELICA PLATA LINARE</t>
  </si>
  <si>
    <t>JAVIER ANTONIO AVENDAÑO PULIDO</t>
  </si>
  <si>
    <t>LUZ ANDREA CRUZ RODRIGUEZ</t>
  </si>
  <si>
    <t>JOHAN ANDRES GALLEGO DE LOS RIO</t>
  </si>
  <si>
    <t>MONICA MARCELA ESPITIA BERNA</t>
  </si>
  <si>
    <t>JOHN FREDY RINCON CASTRILLON</t>
  </si>
  <si>
    <t>CORPORACION PROMOTORA CIVICO CULTURAL ZURORIENTE</t>
  </si>
  <si>
    <t>CORPORACION CASA DE LA CULTURA CIUDAD HUNZA</t>
  </si>
  <si>
    <t>NEIRA YARELY BAEZ ALVAR</t>
  </si>
  <si>
    <t>DANIELA BEJARANO BRIÑEZ</t>
  </si>
  <si>
    <t>MONICA STELLA LOPEZ MORENO</t>
  </si>
  <si>
    <t>ANGELICA LORENA RODRIGUEZ CUEVAS</t>
  </si>
  <si>
    <t>JAVIER ALBERTO MENDEZ</t>
  </si>
  <si>
    <t>DORA CENELIA MORENO CASALLA</t>
  </si>
  <si>
    <t>DANIEL FELIPE ROJAS ESCOBAR</t>
  </si>
  <si>
    <t>ANDRES FERNANDO ACOSTA ROMERO</t>
  </si>
  <si>
    <t>CLAUDIA NOHEMY RAMIREZ VILLAMIL</t>
  </si>
  <si>
    <t>LAURA ALEJANDRA MONSALVE GUERRERO i</t>
  </si>
  <si>
    <t>CLAUDIA PATRICIA BUITRAGO BERNAL</t>
  </si>
  <si>
    <t>FUNDACION GRUPO SOCIAL COMUNITARIO JARDIN COMEDOR ARCA 
 DE ISMAEL</t>
  </si>
  <si>
    <t>JEAN POOL SANCHEZ PINED</t>
  </si>
  <si>
    <t>J.A.C. JOSE MARIA CARBONEL II SECTOR</t>
  </si>
  <si>
    <t>JUNTA DE ACCION COMUNAL DE
LA URBANIZACION GLORIA LARA
DE ECHEVERRY II ETAPA</t>
  </si>
  <si>
    <t>ANDREA CORREDOR ACUÑA</t>
  </si>
  <si>
    <t>JEFERSON SNEIDER ROMERO RUIZ</t>
  </si>
  <si>
    <t>ADRIANA PATRICIA GAMBOA AREVALO</t>
  </si>
  <si>
    <t>LEIDY MARCELA AGUDELO VEGA</t>
  </si>
  <si>
    <t>LAURA ALEJANDRA MONSALVE GUERRER</t>
  </si>
  <si>
    <t>DAVID RICARDO PRECIADO SANCHEZ</t>
  </si>
  <si>
    <t>EDGAR ANDRES MEDRANO GONZALEZ</t>
  </si>
  <si>
    <t>LIZ ALEJANDRA SORIANO WILCHES</t>
  </si>
  <si>
    <t>Por medio de la cual se acoge la recomendación del jurado designado para seleccionar los ganadores de la convocatoria "BECA: RECONOCIMIENTO Y VISIBILIZACIÓN DE LOS DERECHOS CULTURALES DE LAS MUJERES"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</si>
  <si>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DECENIO AFRODESCENDIENTE"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</si>
  <si>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Proyectos Culturales para la Infancia"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</si>
  <si>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FORTALECIMIENTO DE LOS PROCESOS CULTURALES Y PATRIMONIALES DE LAS COMUNIDADES CAMPESINAS Y RURALES"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</si>
  <si>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DE CREACIÓN: ARTE Y CULTURA EN LA TRANSFORMACIÓN DE IMAGINARIOS PARA LA CONSTRUCCIÓN DE PAZ Y RECONCILIACIÓN" del Programa Distrital de Estímulos 2018, en desarrollo del Convenio Interadministrativo No. 4120000-661-2017/159 suscrito entre la Secretaría General de la Alcaldía Mayor de Bogotá D.C y la Secretaría Distrital de Cultura, Recreación y Deporte, y se ordena el desembolso de los estímulos económicos</t>
  </si>
  <si>
    <t>Por medio de la cual se acoge la recomendación del comité para la designación de los jurados que tendrán a cargo la evaluación de las propuestas inscritas y habilitadas para la " BECA DE INVESTIGACION DE LAS PRACTICAS CULTURALES DE LOS SECTORES SOCIALES LGBTI Portafolio Distrital de Estímulos 2018 de la Secretaría Distrital de Cultura, Recreación y Deporte</t>
  </si>
  <si>
    <t>Por medio de la cual se acoge la recomendación del jurado designado para seleccionar los ganadores de la convocatoria "BECA: CIUDADANÍA JUVENILES LOCALES" del Programa Distrital de Estímulos 2018, de la Secretaría Distrital de Cultura, Recreación y Deporte, y se ordena el desembolso de los estímulos económicos</t>
  </si>
  <si>
    <t>Por medio de la cual se acoge la recomendación del jurado designado para seleccionar los ganadores de la convocatoria "BECA: INVESTIGACION SOBRE PRÁCTICAS CULTURALES DE PERSONAS MAYORES" del Programa Distrital de Estímulos 2018, de la Secretaría Distrital de Cultura, Recreación y Deporte, y se ordena el desembolso de los estímulos económicos</t>
  </si>
  <si>
    <t>Otorgar los estímulos económicos a los ganadores de la
convocatoria "BECA CIRCULACIÓN DANZA MAYOR"</t>
  </si>
  <si>
    <t xml:space="preserve">Pago de honorarios de la terna de jurados de las becas a la población con discapacidad </t>
  </si>
  <si>
    <t>Aunar esfuerzos técnicos, administrativos y financieros entre la Secretaría Distrital de Cultura Recreación y Deporte y el Cabildo Indígena Muisca, para el fortalecimiento del tejido social y cultural Muisca de Bosa.</t>
  </si>
  <si>
    <t>Aunar esfuerzos técnicos y financieros entre la Secretaria Distrital de Cultura, Recreación y Deporte y el Cabildo indígena INGA de Bogotá, para la realización de la cuarta fase de fortalecimiento y visibilización de la lengua propia de los 14 pueblos indígenas residentes en Bogotá.</t>
  </si>
  <si>
    <t xml:space="preserve">Adición contrato 019 de 2018 </t>
  </si>
  <si>
    <t xml:space="preserve">AROL ARLEN RUIZ PEÑUELA </t>
  </si>
  <si>
    <t>FUNDACION ARTESA PARA EL DESARROLLO CULTURAL EDUCATIVO Y SOCIAL</t>
  </si>
  <si>
    <t>CORPORACION PLANETA AFRO</t>
  </si>
  <si>
    <t>ASOCIACION ILNIDO DELGUF0 BIBLIOTECA LUDOTECA Y CENTRO CULTURAL</t>
  </si>
  <si>
    <t xml:space="preserve">WILLIAM ALEJANDRO GARCIA VARGAS </t>
  </si>
  <si>
    <t>KÁREN STEFANIA PINEDA GARC</t>
  </si>
  <si>
    <t xml:space="preserve">DIANA MILENA SANTOS CUBIDES 
</t>
  </si>
  <si>
    <t>ERIKA JULIETH PIRAGAUTA MARQUEZ</t>
  </si>
  <si>
    <t>FRANCY YESENIA BOLI VAR OLIVA</t>
  </si>
  <si>
    <t>DAVID ANGULO MESA</t>
  </si>
  <si>
    <t>CARLOS ARTURO VELASQUEZ BENAVIDES i</t>
  </si>
  <si>
    <t>LIZETH JAZBLEYDI HERNANDEZ CORRE</t>
  </si>
  <si>
    <t>CORPORACION COLECTIVO
ARTISTICO Y CULTURAL ABYA
YALA</t>
  </si>
  <si>
    <t>JOSE FERNANDO CUERVO
GALINDO</t>
  </si>
  <si>
    <t>IVAN MAURICIO RODRIGUEZ PUENTES</t>
  </si>
  <si>
    <t>CAMILO ANDRES CHACON MEDINA</t>
  </si>
  <si>
    <t>NORYS AMINTA ROJAS SANDOVAL</t>
  </si>
  <si>
    <t>FUNDACION PARA EL
 DESARROLLO INTEGRAL DE LA MUJER SIGLO XXI</t>
  </si>
  <si>
    <t>FUNDACION EL CIELO EN LA
 TIERRA</t>
  </si>
  <si>
    <t>CABILDO INDIGENA MUISCA DE BOSA</t>
  </si>
  <si>
    <t>CABILDO INDIGENA INGA DE BOGOTA</t>
  </si>
  <si>
    <t xml:space="preserve">Prestación de servicios para el desarrollo del voto electrónico para el proceso inscripciones y elecciones de los sistemas SDACP y DRAFE. 
</t>
  </si>
  <si>
    <t>Adición convenio inter administrativo 160 de 2018</t>
  </si>
  <si>
    <t>Implementar 0,25  Sistema Distrital de Participación en Deporte, Recreación, Actividad Física, Educación Física, Parques y Escenarios Deportivos.</t>
  </si>
  <si>
    <t>UNIVERSIDAD DISTRITAL FRANCISCO JOSÉ DE CALDAS</t>
  </si>
  <si>
    <t>Intervenciones de Vivienda de Interés Prioritario (VIP) Comunidad-es arte biblioteca y cultura</t>
  </si>
  <si>
    <t xml:space="preserve"> Acompañamientos  actuaciones urbanísticas en el territorio – Mejoramiento integral de barrios</t>
  </si>
  <si>
    <t>Apoyar 9 intervenciones de artístico, culturales y deportivas en Vivienda de Interés prioritario (VIP)</t>
  </si>
  <si>
    <t>Acompañar 7 actuaciones artístico, culturales y deportivas urbanísticas en el territorio, en el marco del programa de mejoramiento integral de barrios</t>
  </si>
  <si>
    <t>Prestar servicios profesionales de apoyo a la gestión y apoyo a la supervisión de convenios, en el marco del proyecto de inversión 1137 - Comunidades Culturales para la Paz. ESDOP 68</t>
  </si>
  <si>
    <t>Prestar los servicios profesionales para el desarrollo, gestión e implementación técnica, metodológica y pedagógica del proyecto "Barrios creativos: construyendo comunidad", estrategia artístico-cultural y deportiva, dirigida a las familias beneficiarias de las Viviendas de Interés Prioritario (100% subsidiada - VIP y social - VIPS): víctimas del conflicto armado interno, en situación de pobreza extrema, damnificados por desastres naturales y demás condiciones de vulnerabilidad. ESDOP 69</t>
  </si>
  <si>
    <t>Prestar servicios profesionales para apoyar el desarrollo e implementación de la estrategia de comunicación comunitaria y divulgación del proyecto de inversión 1137 "Comunidades Culturales para la Paz". ESDOP 53</t>
  </si>
  <si>
    <t xml:space="preserve">Aunar esfuerzos​ humanos, ​técnicos, administrativos​ y financieros ​que aporten a la sostenibilidad del hábitat, la integración social y apropiación del entorno en los territorios priorizados, a través de la implementación de estrategias artística, cultural y deportivas, así como,  espacios de aprendizaje entre lo académico y lo comunitario.
</t>
  </si>
  <si>
    <t>Por medio de la cual se acoge la recomendación del comité para la designación de los jurados que tendrán a cargo la evaluación de las propuestas inscritas y habilitadas para la "BECA CIUDADANÍAS EN MOVIMIENTO"del Portafolio Distrital de Estiímulos 2018 de la Secretaría Distrital de Cultura, Recreación y Deporte</t>
  </si>
  <si>
    <t>Por medio de la cual se acoge la recomendación del comité para la designación de los jurados que tendrán a cargo la evaluación de las propuestas inscritas y habilitadas para la "BECA CIUDADANÍAS EN MOVIMIENTO: INTERVENCIONES EFÍMERAS EN ESPACIOS COMUNITARIOS" del Portafolio Distrital de Estímulos 2018 de la Secretaría Distrital de Cultura, Recreación y Deporte</t>
  </si>
  <si>
    <t>Por medio de la cual se acoge la recomendación del jurado designado para seleccionar los ganadores de la "BECA CIUDADANÍAS EN MOVIMIENTO: INTERVENCIONES EFÍMERAS EN ESPACIOS COMUNITARIOS" del Portafolio Distrital de Estímulos 2018 de la Secretaría Distrital de Cultura, Recreación y Deporte y ordenar el desembolso de los estímulos económicos</t>
  </si>
  <si>
    <t xml:space="preserve">Adición convenio interadministrativo 179 de 2018 </t>
  </si>
  <si>
    <t xml:space="preserve">Adición convenio de asociacIón  68 de 2017 </t>
  </si>
  <si>
    <t>Prestar los servicios profesionales para apoyar en el desarrollo e implementación de los componentes pedagógicos, sociales, construcción de paz, redes comunitarias y liderazgo, del proyecto de inversión 1137 "Comunidades Culturales para la Paz". ESDOP 23</t>
  </si>
  <si>
    <t>Prestar los servicios profesionales para apoyar en el desarrollo, gestión, construcción e implementación de la estrategia de sistematización y evaluación de impacto del proyecto de inversión 1137 "Comunidades Culturales para la Paz". ESDOP 47</t>
  </si>
  <si>
    <t>Prestar los servicios profesionales para apoyar el desarrollo, gestión, construcción e implementación de la estrategia virtual del proyecto de inversión 1137-Comunidades Culturales para la Paz. ESDOP 58</t>
  </si>
  <si>
    <t>Prestar los servicios profesionales para apoyar el fortalecimiento de iniciativas ciudadanas relacionadas con la construcción de comunidad y las transformaciones sociales articuladas al proyecto de inversión 1137: "Comunidades Culturales para la Paz", mediante el desarrollo, gestión, construcción e implementación de recorridos culturales, intervenciones artísticas en el espacio público, encuentros de intercambio y reflexión, así como talleres participativos
comunitarios. ESDOP 70</t>
  </si>
  <si>
    <t>DIEGO ARMANDO OSORIO CACERES</t>
  </si>
  <si>
    <t>CAROLINA PINZON RIVERA</t>
  </si>
  <si>
    <t>OMAR GIOVANNI SANDOVAL VARGAS</t>
  </si>
  <si>
    <t>JAIME ENRIQUE BARRAGAN ANTONIO</t>
  </si>
  <si>
    <t>DIANA MARCELA RODRIGUEZ BAUTISTA</t>
  </si>
  <si>
    <t>YULITH ANDREA MARTINEZ VARGAS</t>
  </si>
  <si>
    <t>YOHAN LOPEZ SALAMANCA</t>
  </si>
  <si>
    <t>JOAN DAVID MARTINEZ MENDOZA</t>
  </si>
  <si>
    <t>ANDREA CATHERINE GONZALEZ TARAZONA</t>
  </si>
  <si>
    <t>AVIER ALFONSO AGUILERA CORDOBA</t>
  </si>
  <si>
    <t>YHOYNER JOSE NIETO VANEGAS</t>
  </si>
  <si>
    <t>FABIAN ANDRES MIRANDA JACINTO</t>
  </si>
  <si>
    <t>PAULA CAROLINA URIBE POLO</t>
  </si>
  <si>
    <t>SONIA OLMOS GENIS</t>
  </si>
  <si>
    <t>ANGELA MARIA BOTERO SIERR</t>
  </si>
  <si>
    <t>IVAN ANDRES RAMOS SANCHE</t>
  </si>
  <si>
    <t>FRANCISCO ALBERTO VELANDIA</t>
  </si>
  <si>
    <t>MARIA CAMILA ARIAS CARREÑO</t>
  </si>
  <si>
    <t>SONIA MARCELA ALFONSO JUEZ</t>
  </si>
  <si>
    <t>BERNARDO CARO PRIETO</t>
  </si>
  <si>
    <t>FREY ALEJANDRO ESPAÑOL RAIRAN</t>
  </si>
  <si>
    <t>FUNDACIÓN ERIGAIE</t>
  </si>
  <si>
    <t>LUZ AMPARO SALAZAR ARANGO</t>
  </si>
  <si>
    <t>JUAN DIEGO JARAMILLO MORALES</t>
  </si>
  <si>
    <t>JUAN CARLOS ARROYO SOSA</t>
  </si>
  <si>
    <t>FERNANDO ALFONSO BOLIVAR LOPEZ</t>
  </si>
  <si>
    <t>Transformaciones Culturales</t>
  </si>
  <si>
    <t>Realizar 9 intervenciones de Vivienda de Interés Prioritario (VIP), en el marco del programa nacional Comunidad-es arte biblioteca y cultura</t>
  </si>
  <si>
    <t>Acompañar 10 actuaciones urbanisticas en el territorio, en el marco del programa de mejoramiento integral de barrios</t>
  </si>
  <si>
    <t>Adición Contrato 15 de 2018 - Luz Maricela Mendoza Gonzalez</t>
  </si>
  <si>
    <t>Prestar los servicios profesionales a la Oficina Asesora de Jurídica en materias relacionadas con las competencias a su cargo, en asuntos normativos.</t>
  </si>
  <si>
    <t>Prestar los servicios profesionales a la Oficina Asesora de Jurídica en materias relacionadas con las competencias a su cargo especialmente, en gestión de defensa judicial</t>
  </si>
  <si>
    <t>Adición contrato 171 de 2018 suscrito con Martín Bermudez Asociados S.A.</t>
  </si>
  <si>
    <t>Prestar los servicios profesionales a la Oficina Asesora de Jurídica en materias relacionadas con las competencias a su cargo, especialmente en gestión de defensa judicial.</t>
  </si>
  <si>
    <t>Prestación de servicios profesionales a la oficina asesora de jurídica en materias relacionadas a las competencias a su cargo en contratación</t>
  </si>
  <si>
    <t>Adición Contrato 165 de 2018</t>
  </si>
  <si>
    <t>GRUPO INTERNO DE RECURSOS FÍSICOS</t>
  </si>
  <si>
    <t>DESPACHO</t>
  </si>
  <si>
    <t>OFICINA ASESORA JURÍDICA</t>
  </si>
  <si>
    <t>GRUPO INTERNO DE SISTEMAS</t>
  </si>
  <si>
    <t>GRUPO INTERNO DE RECURSOS FÍSICOS / GRUPO INTERNO DE SISTEMAS</t>
  </si>
  <si>
    <t>DIEGO RAÚL ROMERO GAMBA</t>
  </si>
  <si>
    <t>SANDRA MEJIA ARIAS</t>
  </si>
  <si>
    <t xml:space="preserve"> DIANA CAROLINA PINZÓN VELÁSQUEZ</t>
  </si>
  <si>
    <t>MARTÍN BERMÚDEZ ASOCIADOS S.A.</t>
  </si>
  <si>
    <t>HUGO ALEJANDRO TAPIERO RODRIGUEZ</t>
  </si>
  <si>
    <t>SISTETRONICS LIMITADA</t>
  </si>
  <si>
    <t>Desarrollar el 100% de actividades de intervención para el mejoramiento de la infraestructura física y dotación de sedes administrativas</t>
  </si>
  <si>
    <t xml:space="preserve">Información documental
</t>
  </si>
  <si>
    <t>Implementar el 0.60 de las acciones programadas para actualizar y mantener el SIG de la entidad, relativas al Sistema de Gestión de Calidad y a los procesos de Planeación y de coordinación institucional y sectorial.</t>
  </si>
  <si>
    <t>Ejecutar el  0.25 de las acciones requeridas para actualizar y mantener el Subsistema de Gestión Documental de la entidad.</t>
  </si>
  <si>
    <t>Adición Contrato 88 de 2017 - Servicios Postales Nacionales de Colombia S.A. 472</t>
  </si>
  <si>
    <t xml:space="preserve">Adición contrato 163 de 2018 </t>
  </si>
  <si>
    <t xml:space="preserve">Adición contrato 54 de 2018 </t>
  </si>
  <si>
    <t xml:space="preserve">Adición contrato 120 de 2018 </t>
  </si>
  <si>
    <t xml:space="preserve">DIRECCIÓN DE PLANEACIÓN </t>
  </si>
  <si>
    <t>DIRECCIÓN DE GESTIÓN CORPORATIVA</t>
  </si>
  <si>
    <t>OFICINA ASESORA DE COMUNICACIONES</t>
  </si>
  <si>
    <t>DIRECCIÓN DE PERSONAS JURÍDICAS</t>
  </si>
  <si>
    <t>ALKOSTO S.A.</t>
  </si>
  <si>
    <t>Incrementar a un 90% la sostenibilidad del SIG en el Gobierno Distrital</t>
  </si>
  <si>
    <t>Incrementar en un 15% el número de asistencias a actividades de fomento y formación para la lectura y la escritura</t>
  </si>
  <si>
    <t>Aumentar a 12 las biblioestaciones en Transmilenio</t>
  </si>
  <si>
    <t>Aumentar a 95 los Paraderos para Libros para Parques</t>
  </si>
  <si>
    <t>Consolidar una biblioteca digital de bogotá</t>
  </si>
  <si>
    <t>Aumentar en un 25% el número de libro disponibles en la red capital de bibliotecas  públicas -Bbliored y otros espacios públicos de lectura.</t>
  </si>
  <si>
    <t>Fortalecer 50 centros de desarrollo infatil ACUNAR y/o hogares comunitarios  y/o núcleos de Familias en Acción, con programas de lectura</t>
  </si>
  <si>
    <t>Poner en funcionamiento 9 puestos de lectura en plazas de mercado</t>
  </si>
  <si>
    <t>Asesoría y orientación para procedimientos de la DACP cómo:
*Implantación de expresiones artísticas de carácter permanente.
*Inclusión, exclusión o cambio de categoría de un BIC.</t>
  </si>
  <si>
    <t>n.a.</t>
  </si>
  <si>
    <t xml:space="preserve">Plan de Seguridad y Privacidad de la Información </t>
  </si>
  <si>
    <t>En proceso de adopción</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</si>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</sst>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d/mm/yyyy&quot; &quot;h&quot;:&quot;mm"/>
    <numFmt numFmtId="165" formatCode="&quot; &quot;&quot;$&quot;&quot; &quot;#,##0&quot; &quot;;&quot;-&quot;&quot;$&quot;&quot; &quot;#,##0&quot; &quot;;&quot; &quot;&quot;$&quot;&quot; - &quot;;&quot; &quot;@&quot; &quot;"/>
    <numFmt numFmtId="166" formatCode="0.0%"/>
    <numFmt numFmtId="167" formatCode="#,##0.00&quot; &quot;;&quot;-&quot;#,##0.00&quot; &quot;"/>
    <numFmt numFmtId="168" formatCode="&quot; &quot;#,##0.00&quot; &quot;;&quot;-&quot;#,##0.00&quot; &quot;;&quot; - &quot;;&quot; &quot;@&quot; &quot;"/>
    <numFmt numFmtId="169" formatCode="#,##0&quot; &quot;;&quot;-&quot;#,##0&quot; &quot;"/>
    <numFmt numFmtId="170" formatCode="&quot; &quot;#,##0.00&quot; &quot;;&quot; -&quot;#,##0.00&quot; &quot;;&quot; -&quot;00&quot; &quot;;&quot; &quot;@&quot; &quot;"/>
    <numFmt numFmtId="171" formatCode="&quot;$&quot;&quot; &quot;#,##0"/>
    <numFmt numFmtId="172" formatCode="&quot; &quot;#,##0&quot; &quot;;&quot;-&quot;#,##0&quot; &quot;;&quot; - &quot;;&quot; &quot;@&quot; &quot;"/>
    <numFmt numFmtId="173" formatCode="&quot; &quot;&quot;$&quot;&quot; &quot;#,##0&quot; &quot;;&quot;-&quot;&quot;$&quot;&quot; &quot;#,##0&quot; &quot;;&quot; &quot;&quot;$&quot;&quot; - &quot;;&quot; &quot;@"/>
    <numFmt numFmtId="174" formatCode="&quot; $ &quot;#,##0&quot; &quot;;&quot;-$ &quot;#,##0&quot; &quot;;&quot; $ - &quot;;&quot; &quot;@"/>
    <numFmt numFmtId="175" formatCode="0.00000%"/>
    <numFmt numFmtId="176" formatCode="&quot; &quot;#,##0.0&quot; &quot;;&quot;-&quot;#,##0.0&quot; &quot;;&quot; - &quot;;&quot; &quot;@&quot; &quot;"/>
    <numFmt numFmtId="177" formatCode="#,###"/>
  </numFmts>
  <fonts count="64" x14ac:knownFonts="1">
    <font>
      <sz val="11"/>
      <color rgb="FF000000"/>
      <name val="Calibri"/>
      <family val="2"/>
    </font>
    <font>
      <sz val="11"/>
      <color rgb="FF000000"/>
      <name val="Calibri"/>
      <family val="2"/>
    </font>
    <font>
      <sz val="11"/>
      <color rgb="FFFFDEDD"/>
      <name val="Calibri"/>
      <family val="2"/>
    </font>
    <font>
      <sz val="11"/>
      <color rgb="FFFFFF99"/>
      <name val="Calibri"/>
      <family val="2"/>
    </font>
    <font>
      <sz val="11"/>
      <color rgb="FFCCFFCC"/>
      <name val="Calibri"/>
      <family val="2"/>
    </font>
    <font>
      <sz val="10"/>
      <color rgb="FF000000"/>
      <name val="Arial"/>
      <family val="2"/>
    </font>
    <font>
      <sz val="10"/>
      <color rgb="FF000000"/>
      <name val="Calibri"/>
      <family val="2"/>
    </font>
    <font>
      <b/>
      <sz val="72"/>
      <color rgb="FF000000"/>
      <name val="Calibri"/>
      <family val="2"/>
    </font>
    <font>
      <b/>
      <sz val="100"/>
      <color rgb="FF000000"/>
      <name val="Calibri"/>
      <family val="2"/>
    </font>
    <font>
      <b/>
      <sz val="14"/>
      <color rgb="FF000000"/>
      <name val="Calibri"/>
      <family val="2"/>
    </font>
    <font>
      <b/>
      <sz val="60"/>
      <color rgb="FF000000"/>
      <name val="Calibri"/>
      <family val="2"/>
    </font>
    <font>
      <b/>
      <sz val="26"/>
      <color rgb="FF000000"/>
      <name val="Calibri"/>
      <family val="2"/>
    </font>
    <font>
      <b/>
      <sz val="100"/>
      <color rgb="FFFFFFFF"/>
      <name val="Calibri"/>
      <family val="2"/>
    </font>
    <font>
      <sz val="48"/>
      <color rgb="FF000000"/>
      <name val="Calibri"/>
      <family val="2"/>
    </font>
    <font>
      <b/>
      <sz val="48"/>
      <color rgb="FF000000"/>
      <name val="Calibri"/>
      <family val="2"/>
    </font>
    <font>
      <b/>
      <sz val="20"/>
      <color rgb="FF000000"/>
      <name val="Calibri"/>
      <family val="2"/>
    </font>
    <font>
      <b/>
      <sz val="24"/>
      <color rgb="FF000000"/>
      <name val="Calibri"/>
      <family val="2"/>
    </font>
    <font>
      <sz val="36"/>
      <color rgb="FF000000"/>
      <name val="Calibri"/>
      <family val="2"/>
    </font>
    <font>
      <sz val="18"/>
      <color rgb="FF000000"/>
      <name val="Calibri"/>
      <family val="2"/>
    </font>
    <font>
      <sz val="41"/>
      <color rgb="FF000000"/>
      <name val="Calibri"/>
      <family val="2"/>
    </font>
    <font>
      <b/>
      <sz val="72"/>
      <color rgb="FFF2F2F2"/>
      <name val="Calibri"/>
      <family val="2"/>
    </font>
    <font>
      <b/>
      <sz val="8"/>
      <color rgb="FFFFFFFF"/>
      <name val="Calibri"/>
      <family val="2"/>
    </font>
    <font>
      <sz val="6"/>
      <color rgb="FFFFFFFF"/>
      <name val="Calibri"/>
      <family val="2"/>
    </font>
    <font>
      <b/>
      <sz val="6"/>
      <color rgb="FFFFFFFF"/>
      <name val="Calibri"/>
      <family val="2"/>
    </font>
    <font>
      <b/>
      <sz val="22"/>
      <color rgb="FF000000"/>
      <name val="Calibri"/>
      <family val="2"/>
    </font>
    <font>
      <b/>
      <sz val="30"/>
      <color rgb="FF000000"/>
      <name val="Calibri"/>
      <family val="2"/>
    </font>
    <font>
      <b/>
      <sz val="50"/>
      <color rgb="FF000000"/>
      <name val="Calibri"/>
      <family val="2"/>
    </font>
    <font>
      <sz val="28"/>
      <color rgb="FF000000"/>
      <name val="Calibri"/>
      <family val="2"/>
    </font>
    <font>
      <b/>
      <sz val="36"/>
      <color rgb="FF000000"/>
      <name val="Calibri"/>
      <family val="2"/>
    </font>
    <font>
      <b/>
      <sz val="48"/>
      <color rgb="FFFFFFFF"/>
      <name val="Calibri"/>
      <family val="2"/>
    </font>
    <font>
      <b/>
      <sz val="72"/>
      <color rgb="FFFFFFFF"/>
      <name val="Calibri"/>
      <family val="2"/>
    </font>
    <font>
      <b/>
      <sz val="10"/>
      <color rgb="FF000000"/>
      <name val="Calibri"/>
      <family val="2"/>
    </font>
    <font>
      <b/>
      <sz val="40"/>
      <color rgb="FFFFFFFF"/>
      <name val="Calibri"/>
      <family val="2"/>
    </font>
    <font>
      <b/>
      <sz val="22"/>
      <color rgb="FFF2F2F2"/>
      <name val="Calibri"/>
      <family val="2"/>
    </font>
    <font>
      <sz val="26"/>
      <color rgb="FF000000"/>
      <name val="Calibri"/>
      <family val="2"/>
    </font>
    <font>
      <b/>
      <sz val="28"/>
      <color rgb="FFFFFFFF"/>
      <name val="Calibri"/>
      <family val="2"/>
    </font>
    <font>
      <b/>
      <sz val="28"/>
      <color rgb="FF000000"/>
      <name val="Calibri"/>
      <family val="2"/>
    </font>
    <font>
      <sz val="40"/>
      <color rgb="FFFFFFFF"/>
      <name val="Calibri"/>
      <family val="2"/>
    </font>
    <font>
      <sz val="28"/>
      <color rgb="FF000000"/>
      <name val="Arial"/>
      <family val="2"/>
    </font>
    <font>
      <sz val="26"/>
      <color rgb="FF000000"/>
      <name val="Arial"/>
      <family val="2"/>
    </font>
    <font>
      <sz val="12"/>
      <color rgb="FF000000"/>
      <name val="Calibri"/>
      <family val="2"/>
    </font>
    <font>
      <sz val="20"/>
      <color rgb="FF000000"/>
      <name val="Calibri"/>
      <family val="2"/>
    </font>
    <font>
      <sz val="8"/>
      <color rgb="FF000000"/>
      <name val="Calibri"/>
      <family val="2"/>
    </font>
    <font>
      <b/>
      <sz val="30"/>
      <color rgb="FFFFFFFF"/>
      <name val="Calibri"/>
      <family val="2"/>
    </font>
    <font>
      <b/>
      <sz val="10"/>
      <color rgb="FFFFFFFF"/>
      <name val="Calibri"/>
      <family val="2"/>
    </font>
    <font>
      <sz val="14"/>
      <color rgb="FF000000"/>
      <name val="Calibri"/>
      <family val="2"/>
    </font>
    <font>
      <sz val="22"/>
      <color rgb="FF000000"/>
      <name val="Calibri"/>
      <family val="2"/>
    </font>
    <font>
      <b/>
      <sz val="36"/>
      <color rgb="FFFFFFFF"/>
      <name val="Calibri"/>
      <family val="2"/>
    </font>
    <font>
      <b/>
      <sz val="9"/>
      <color rgb="FF000000"/>
      <name val="Calibri"/>
      <family val="2"/>
    </font>
    <font>
      <sz val="72"/>
      <color rgb="FF000000"/>
      <name val="Calibri"/>
      <family val="2"/>
    </font>
    <font>
      <b/>
      <sz val="34"/>
      <color rgb="FF000000"/>
      <name val="Calibri"/>
      <family val="2"/>
    </font>
    <font>
      <sz val="40"/>
      <color rgb="FF000000"/>
      <name val="Calibri"/>
      <family val="2"/>
    </font>
    <font>
      <b/>
      <sz val="40"/>
      <color rgb="FF000000"/>
      <name val="Calibri"/>
      <family val="2"/>
    </font>
    <font>
      <b/>
      <sz val="52"/>
      <color rgb="FF000000"/>
      <name val="Calibri"/>
      <family val="2"/>
    </font>
    <font>
      <b/>
      <sz val="18"/>
      <color rgb="FF000000"/>
      <name val="Calibri"/>
      <family val="2"/>
    </font>
    <font>
      <b/>
      <sz val="44"/>
      <color rgb="FF000000"/>
      <name val="Calibri"/>
      <family val="2"/>
    </font>
    <font>
      <sz val="52"/>
      <color rgb="FF000000"/>
      <name val="Calibri"/>
      <family val="2"/>
    </font>
    <font>
      <sz val="46"/>
      <color rgb="FF000000"/>
      <name val="Calibri"/>
      <family val="2"/>
    </font>
    <font>
      <sz val="36"/>
      <color rgb="FFFFFFFF"/>
      <name val="Calibri"/>
      <family val="2"/>
    </font>
    <font>
      <b/>
      <sz val="72"/>
      <name val="Calibri"/>
      <family val="2"/>
    </font>
    <font>
      <sz val="26"/>
      <name val="Arial"/>
      <family val="2"/>
    </font>
    <font>
      <sz val="26"/>
      <color rgb="FFFF0000"/>
      <name val="Arial"/>
      <family val="2"/>
    </font>
    <font>
      <b/>
      <sz val="26"/>
      <color rgb="FF000000"/>
      <name val="Arial"/>
      <family val="2"/>
    </font>
    <font>
      <sz val="30"/>
      <color rgb="FF000000"/>
      <name val="Calibri"/>
      <family val="2"/>
    </font>
  </fonts>
  <fills count="17">
    <fill>
      <patternFill patternType="none"/>
    </fill>
    <fill>
      <patternFill patternType="gray125"/>
    </fill>
    <fill>
      <patternFill patternType="solid">
        <fgColor rgb="FFFFDEDD"/>
        <bgColor rgb="FFFFDEDD"/>
      </patternFill>
    </fill>
    <fill>
      <patternFill patternType="solid">
        <fgColor rgb="FFFFFF99"/>
        <bgColor rgb="FFFFFF99"/>
      </patternFill>
    </fill>
    <fill>
      <patternFill patternType="solid">
        <fgColor rgb="FFDDFFDD"/>
        <bgColor rgb="FFDDFFDD"/>
      </patternFill>
    </fill>
    <fill>
      <patternFill patternType="solid">
        <fgColor rgb="FFFFFFFF"/>
        <bgColor rgb="FFFFFFFF"/>
      </patternFill>
    </fill>
    <fill>
      <patternFill patternType="solid">
        <fgColor rgb="FF002060"/>
        <bgColor rgb="FF002060"/>
      </patternFill>
    </fill>
    <fill>
      <patternFill patternType="solid">
        <fgColor rgb="FFE2EFDA"/>
        <bgColor rgb="FFE2EFDA"/>
      </patternFill>
    </fill>
    <fill>
      <patternFill patternType="solid">
        <fgColor rgb="FF3399FF"/>
        <bgColor rgb="FF3399FF"/>
      </patternFill>
    </fill>
    <fill>
      <patternFill patternType="solid">
        <fgColor rgb="FFFFD966"/>
        <bgColor rgb="FFFFD966"/>
      </patternFill>
    </fill>
    <fill>
      <patternFill patternType="solid">
        <fgColor rgb="FF0099FF"/>
        <bgColor rgb="FF0099FF"/>
      </patternFill>
    </fill>
    <fill>
      <patternFill patternType="solid">
        <fgColor rgb="FFFFE699"/>
        <bgColor rgb="FFFFE699"/>
      </patternFill>
    </fill>
    <fill>
      <patternFill patternType="solid">
        <fgColor rgb="FFC6E0B4"/>
        <bgColor rgb="FFC6E0B4"/>
      </patternFill>
    </fill>
    <fill>
      <patternFill patternType="solid">
        <fgColor rgb="FF548235"/>
        <bgColor rgb="FF548235"/>
      </patternFill>
    </fill>
    <fill>
      <patternFill patternType="solid">
        <fgColor rgb="FF00FF00"/>
        <bgColor rgb="FF00FF00"/>
      </patternFill>
    </fill>
    <fill>
      <patternFill patternType="solid">
        <fgColor rgb="FFFFFF00"/>
        <bgColor rgb="FFFFFF00"/>
      </patternFill>
    </fill>
    <fill>
      <patternFill patternType="solid">
        <fgColor rgb="FFFFCCCC"/>
        <bgColor rgb="FFFFCCCC"/>
      </patternFill>
    </fill>
  </fills>
  <borders count="34">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rgb="FF000000"/>
      </top>
      <bottom/>
      <diagonal/>
    </border>
    <border>
      <left style="double">
        <color rgb="FF000000"/>
      </left>
      <right style="double">
        <color rgb="FF000000"/>
      </right>
      <top style="double">
        <color rgb="FF000000"/>
      </top>
      <bottom style="thin">
        <color rgb="FF000000"/>
      </bottom>
      <diagonal/>
    </border>
    <border>
      <left style="double">
        <color rgb="FF000000"/>
      </left>
      <right/>
      <top/>
      <bottom/>
      <diagonal/>
    </border>
    <border>
      <left style="double">
        <color rgb="FF000000"/>
      </left>
      <right style="thin">
        <color rgb="FF000000"/>
      </right>
      <top style="thin">
        <color rgb="FF000000"/>
      </top>
      <bottom style="thin">
        <color rgb="FF000000"/>
      </bottom>
      <diagonal/>
    </border>
    <border>
      <left style="double">
        <color rgb="FF000000"/>
      </left>
      <right/>
      <top/>
      <bottom style="thin">
        <color rgb="FF000000"/>
      </bottom>
      <diagonal/>
    </border>
    <border>
      <left style="double">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double">
        <color rgb="FF000000"/>
      </left>
      <right/>
      <top style="thin">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diagonal/>
    </border>
    <border>
      <left style="double">
        <color rgb="FF000000"/>
      </left>
      <right/>
      <top style="double">
        <color rgb="FF000000"/>
      </top>
      <bottom style="double">
        <color rgb="FF000000"/>
      </bottom>
      <diagonal/>
    </border>
    <border>
      <left style="double">
        <color rgb="FF000000"/>
      </left>
      <right style="thin">
        <color rgb="FF000000"/>
      </right>
      <top style="thin">
        <color rgb="FF000000"/>
      </top>
      <bottom/>
      <diagonal/>
    </border>
    <border>
      <left style="double">
        <color rgb="FF000000"/>
      </left>
      <right style="double">
        <color rgb="FF000000"/>
      </right>
      <top style="double">
        <color rgb="FF000000"/>
      </top>
      <bottom/>
      <diagonal/>
    </border>
    <border>
      <left style="double">
        <color rgb="FF000000"/>
      </left>
      <right style="thin">
        <color rgb="FF000000"/>
      </right>
      <top style="double">
        <color rgb="FF000000"/>
      </top>
      <bottom style="thin">
        <color rgb="FF000000"/>
      </bottom>
      <diagonal/>
    </border>
    <border>
      <left/>
      <right style="double">
        <color rgb="FF000000"/>
      </right>
      <top/>
      <bottom/>
      <diagonal/>
    </border>
    <border>
      <left style="thin">
        <color indexed="64"/>
      </left>
      <right style="thin">
        <color indexed="64"/>
      </right>
      <top style="thin">
        <color indexed="64"/>
      </top>
      <bottom style="thin">
        <color indexed="64"/>
      </bottom>
      <diagonal/>
    </border>
    <border>
      <left style="double">
        <color rgb="FF000000"/>
      </left>
      <right style="double">
        <color rgb="FF000000"/>
      </right>
      <top style="thin">
        <color indexed="64"/>
      </top>
      <bottom/>
      <diagonal/>
    </border>
    <border>
      <left style="double">
        <color rgb="FF000000"/>
      </left>
      <right style="double">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s>
  <cellStyleXfs count="33">
    <xf numFmtId="0" fontId="0" fillId="0" borderId="0"/>
    <xf numFmtId="172"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2" fillId="2" borderId="0" applyNumberFormat="0" applyBorder="0" applyAlignment="0" applyProtection="0"/>
    <xf numFmtId="0" fontId="4" fillId="4" borderId="0" applyNumberFormat="0" applyBorder="0" applyAlignment="0" applyProtection="0"/>
    <xf numFmtId="0" fontId="3" fillId="3" borderId="0" applyNumberFormat="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3" fillId="3" borderId="0" applyNumberFormat="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2" fillId="2" borderId="0" applyNumberFormat="0" applyBorder="0" applyAlignment="0" applyProtection="0"/>
    <xf numFmtId="0" fontId="4" fillId="4" borderId="0" applyNumberFormat="0" applyBorder="0" applyAlignment="0" applyProtection="0"/>
    <xf numFmtId="0" fontId="3" fillId="3" borderId="0" applyNumberFormat="0" applyBorder="0" applyAlignment="0" applyProtection="0"/>
    <xf numFmtId="0" fontId="2" fillId="2" borderId="0" applyNumberFormat="0" applyBorder="0" applyAlignment="0" applyProtection="0"/>
    <xf numFmtId="0" fontId="4" fillId="4" borderId="0" applyNumberFormat="0" applyBorder="0" applyAlignment="0" applyProtection="0"/>
    <xf numFmtId="0" fontId="3" fillId="3" borderId="0" applyNumberFormat="0" applyBorder="0" applyAlignment="0" applyProtection="0"/>
    <xf numFmtId="170" fontId="1" fillId="0" borderId="0" applyFont="0" applyFill="0" applyBorder="0" applyAlignment="0" applyProtection="0"/>
    <xf numFmtId="165" fontId="1" fillId="0" borderId="0" applyFont="0" applyFill="0" applyBorder="0" applyAlignment="0" applyProtection="0"/>
    <xf numFmtId="0" fontId="5" fillId="0" borderId="0" applyNumberFormat="0" applyBorder="0" applyProtection="0"/>
    <xf numFmtId="0" fontId="1" fillId="0" borderId="0" applyNumberFormat="0" applyFont="0" applyBorder="0" applyProtection="0"/>
    <xf numFmtId="9" fontId="1" fillId="0" borderId="0" applyFont="0" applyFill="0" applyBorder="0" applyAlignment="0" applyProtection="0"/>
  </cellStyleXfs>
  <cellXfs count="516">
    <xf numFmtId="0" fontId="0" fillId="0" borderId="0" xfId="0"/>
    <xf numFmtId="0" fontId="0" fillId="5" borderId="0" xfId="0" applyFill="1"/>
    <xf numFmtId="0" fontId="6" fillId="0" borderId="0" xfId="30" applyFont="1" applyFill="1" applyAlignment="1">
      <alignment vertical="center"/>
    </xf>
    <xf numFmtId="0" fontId="7" fillId="0" borderId="0" xfId="30" applyFont="1" applyFill="1" applyAlignment="1">
      <alignment vertical="center"/>
    </xf>
    <xf numFmtId="0" fontId="7" fillId="0" borderId="0" xfId="30" applyFont="1" applyFill="1" applyAlignment="1">
      <alignment horizontal="left" vertical="center"/>
    </xf>
    <xf numFmtId="0" fontId="7" fillId="0" borderId="0" xfId="30" applyFont="1" applyFill="1" applyAlignment="1">
      <alignment horizontal="center" vertical="center"/>
    </xf>
    <xf numFmtId="0" fontId="6" fillId="5" borderId="0" xfId="30" applyFont="1" applyFill="1" applyAlignment="1">
      <alignment vertical="center"/>
    </xf>
    <xf numFmtId="0" fontId="8" fillId="0" borderId="0" xfId="30" applyFont="1" applyFill="1" applyAlignment="1">
      <alignment vertical="center"/>
    </xf>
    <xf numFmtId="0" fontId="8" fillId="0" borderId="0" xfId="30" applyFont="1" applyFill="1" applyAlignment="1">
      <alignment horizontal="center" vertical="center"/>
    </xf>
    <xf numFmtId="0" fontId="9" fillId="5" borderId="0" xfId="30" applyFont="1" applyFill="1" applyAlignment="1">
      <alignment horizontal="center" vertical="center" wrapText="1"/>
    </xf>
    <xf numFmtId="0" fontId="11" fillId="5" borderId="0" xfId="30" applyFont="1" applyFill="1" applyAlignment="1">
      <alignment horizontal="left" vertical="center" wrapText="1"/>
    </xf>
    <xf numFmtId="0" fontId="13" fillId="5" borderId="0" xfId="30" applyFont="1" applyFill="1" applyAlignment="1">
      <alignment horizontal="left" vertical="center" wrapText="1"/>
    </xf>
    <xf numFmtId="0" fontId="14" fillId="5" borderId="0" xfId="30" applyFont="1" applyFill="1" applyAlignment="1">
      <alignment horizontal="left" vertical="center" wrapText="1"/>
    </xf>
    <xf numFmtId="0" fontId="14" fillId="5" borderId="0" xfId="30" applyFont="1" applyFill="1" applyAlignment="1">
      <alignment vertical="center" wrapText="1"/>
    </xf>
    <xf numFmtId="0" fontId="15" fillId="5" borderId="0" xfId="30" applyFont="1" applyFill="1" applyAlignment="1">
      <alignment horizontal="center" vertical="center" wrapText="1"/>
    </xf>
    <xf numFmtId="0" fontId="9" fillId="5" borderId="0" xfId="30" applyFont="1" applyFill="1" applyAlignment="1">
      <alignment vertical="center" wrapText="1"/>
    </xf>
    <xf numFmtId="0" fontId="6" fillId="5" borderId="0" xfId="30" applyFont="1" applyFill="1" applyAlignment="1">
      <alignment vertical="center" wrapText="1"/>
    </xf>
    <xf numFmtId="0" fontId="13" fillId="0" borderId="0" xfId="30" applyFont="1" applyFill="1" applyAlignment="1">
      <alignment vertical="center"/>
    </xf>
    <xf numFmtId="0" fontId="14" fillId="5" borderId="0" xfId="30" applyFont="1" applyFill="1" applyAlignment="1">
      <alignment horizontal="center" vertical="center" wrapText="1"/>
    </xf>
    <xf numFmtId="0" fontId="15" fillId="5" borderId="0" xfId="30" applyFont="1" applyFill="1" applyAlignment="1">
      <alignment vertical="center" wrapText="1"/>
    </xf>
    <xf numFmtId="0" fontId="16" fillId="5" borderId="0" xfId="30" applyFont="1" applyFill="1" applyAlignment="1">
      <alignment horizontal="center" vertical="center" wrapText="1"/>
    </xf>
    <xf numFmtId="2" fontId="13" fillId="5" borderId="0" xfId="30" applyNumberFormat="1" applyFont="1" applyFill="1" applyAlignment="1">
      <alignment vertical="center" wrapText="1"/>
    </xf>
    <xf numFmtId="2" fontId="17" fillId="5" borderId="0" xfId="30" applyNumberFormat="1" applyFont="1" applyFill="1" applyAlignment="1">
      <alignment vertical="center" wrapText="1"/>
    </xf>
    <xf numFmtId="2" fontId="18" fillId="5" borderId="0" xfId="30" applyNumberFormat="1" applyFont="1" applyFill="1" applyAlignment="1">
      <alignment horizontal="left" vertical="center" wrapText="1"/>
    </xf>
    <xf numFmtId="0" fontId="13" fillId="5" borderId="0" xfId="30" applyFont="1" applyFill="1" applyAlignment="1">
      <alignment vertical="center" wrapText="1"/>
    </xf>
    <xf numFmtId="0" fontId="17" fillId="5" borderId="0" xfId="30" applyFont="1" applyFill="1" applyAlignment="1">
      <alignment vertical="center" wrapText="1"/>
    </xf>
    <xf numFmtId="0" fontId="18" fillId="5" borderId="0" xfId="30" applyFont="1" applyFill="1" applyAlignment="1">
      <alignment horizontal="left" vertical="center" wrapText="1"/>
    </xf>
    <xf numFmtId="0" fontId="9" fillId="5" borderId="0" xfId="30" applyFont="1" applyFill="1" applyAlignment="1">
      <alignment horizontal="left" vertical="center" wrapText="1"/>
    </xf>
    <xf numFmtId="0" fontId="18" fillId="5" borderId="0" xfId="30" applyFont="1" applyFill="1" applyAlignment="1">
      <alignment horizontal="center" vertical="center" wrapText="1"/>
    </xf>
    <xf numFmtId="0" fontId="20" fillId="0" borderId="0" xfId="30" applyFont="1" applyFill="1" applyAlignment="1">
      <alignment vertical="center" wrapText="1"/>
    </xf>
    <xf numFmtId="0" fontId="0" fillId="0" borderId="0" xfId="0" applyAlignment="1">
      <alignment vertical="center"/>
    </xf>
    <xf numFmtId="0" fontId="21" fillId="5" borderId="3" xfId="30" applyFont="1" applyFill="1" applyBorder="1" applyAlignment="1">
      <alignment horizontal="center" vertical="center" wrapText="1"/>
    </xf>
    <xf numFmtId="0" fontId="21" fillId="5" borderId="0" xfId="30" applyFont="1" applyFill="1" applyAlignment="1">
      <alignment horizontal="center" vertical="center" wrapText="1"/>
    </xf>
    <xf numFmtId="0" fontId="22" fillId="5" borderId="0" xfId="30" applyFont="1" applyFill="1" applyAlignment="1">
      <alignment horizontal="center" vertical="center" wrapText="1"/>
    </xf>
    <xf numFmtId="0" fontId="23" fillId="5" borderId="0" xfId="30" applyFont="1" applyFill="1" applyAlignment="1">
      <alignment horizontal="center" vertical="center" wrapText="1"/>
    </xf>
    <xf numFmtId="0" fontId="27" fillId="0" borderId="0" xfId="30" applyFont="1" applyFill="1" applyAlignment="1">
      <alignment vertical="center"/>
    </xf>
    <xf numFmtId="0" fontId="27" fillId="0" borderId="4" xfId="30" applyFont="1" applyFill="1" applyBorder="1" applyAlignment="1">
      <alignment horizontal="center" vertical="center" wrapText="1"/>
    </xf>
    <xf numFmtId="0" fontId="28" fillId="0" borderId="4" xfId="30" applyFont="1" applyFill="1" applyBorder="1" applyAlignment="1">
      <alignment horizontal="center" vertical="center" wrapText="1"/>
    </xf>
    <xf numFmtId="0" fontId="27" fillId="9" borderId="4" xfId="30" applyFont="1" applyFill="1" applyBorder="1" applyAlignment="1">
      <alignment horizontal="center" vertical="center" wrapText="1"/>
    </xf>
    <xf numFmtId="10" fontId="7" fillId="0" borderId="1" xfId="30" applyNumberFormat="1" applyFont="1" applyFill="1" applyBorder="1" applyAlignment="1">
      <alignment horizontal="center" vertical="center" wrapText="1"/>
    </xf>
    <xf numFmtId="0" fontId="30" fillId="10" borderId="5" xfId="30" applyFont="1" applyFill="1" applyBorder="1" applyAlignment="1">
      <alignment horizontal="center" vertical="center" wrapText="1"/>
    </xf>
    <xf numFmtId="10" fontId="14" fillId="7" borderId="1" xfId="30" applyNumberFormat="1" applyFont="1" applyFill="1" applyBorder="1" applyAlignment="1">
      <alignment vertical="center" wrapText="1"/>
    </xf>
    <xf numFmtId="0" fontId="17" fillId="0" borderId="1" xfId="30" applyFont="1" applyFill="1" applyBorder="1" applyAlignment="1">
      <alignment horizontal="center" vertical="center" wrapText="1"/>
    </xf>
    <xf numFmtId="9" fontId="27" fillId="0" borderId="6" xfId="30" applyNumberFormat="1" applyFont="1" applyFill="1" applyBorder="1" applyAlignment="1">
      <alignment horizontal="center" vertical="center" textRotation="90" wrapText="1"/>
    </xf>
    <xf numFmtId="175" fontId="7" fillId="0" borderId="1" xfId="30" applyNumberFormat="1" applyFont="1" applyFill="1" applyBorder="1" applyAlignment="1">
      <alignment horizontal="center" vertical="center" wrapText="1"/>
    </xf>
    <xf numFmtId="0" fontId="30" fillId="10" borderId="1" xfId="30" applyFont="1" applyFill="1" applyBorder="1" applyAlignment="1">
      <alignment horizontal="center" vertical="center" wrapText="1"/>
    </xf>
    <xf numFmtId="176" fontId="14" fillId="7" borderId="1" xfId="1" applyNumberFormat="1" applyFont="1" applyFill="1" applyBorder="1" applyAlignment="1">
      <alignment horizontal="center" vertical="center" wrapText="1"/>
    </xf>
    <xf numFmtId="0" fontId="6" fillId="5" borderId="0" xfId="30" applyFont="1" applyFill="1" applyAlignment="1">
      <alignment horizontal="center" vertical="center" wrapText="1"/>
    </xf>
    <xf numFmtId="0" fontId="31" fillId="0" borderId="0" xfId="30" applyFont="1" applyFill="1" applyAlignment="1">
      <alignment vertical="center"/>
    </xf>
    <xf numFmtId="0" fontId="27" fillId="0" borderId="1" xfId="30" applyFont="1" applyFill="1" applyBorder="1" applyAlignment="1">
      <alignment horizontal="center" vertical="center" wrapText="1"/>
    </xf>
    <xf numFmtId="0" fontId="28" fillId="0" borderId="1" xfId="30" applyFont="1" applyFill="1" applyBorder="1" applyAlignment="1">
      <alignment horizontal="center" vertical="center" wrapText="1"/>
    </xf>
    <xf numFmtId="1" fontId="13" fillId="0" borderId="1" xfId="30" applyNumberFormat="1" applyFont="1" applyFill="1" applyBorder="1" applyAlignment="1">
      <alignment horizontal="center" vertical="center" wrapText="1"/>
    </xf>
    <xf numFmtId="0" fontId="29" fillId="10" borderId="1" xfId="30" applyFont="1" applyFill="1" applyBorder="1" applyAlignment="1">
      <alignment horizontal="center" vertical="center" textRotation="90" wrapText="1"/>
    </xf>
    <xf numFmtId="9" fontId="14" fillId="7" borderId="1" xfId="3" applyFont="1" applyFill="1" applyBorder="1" applyAlignment="1">
      <alignment horizontal="center" vertical="center" wrapText="1"/>
    </xf>
    <xf numFmtId="9" fontId="17" fillId="0" borderId="7" xfId="3" applyFont="1" applyBorder="1" applyAlignment="1">
      <alignment horizontal="center" vertical="center" wrapText="1"/>
    </xf>
    <xf numFmtId="9" fontId="17" fillId="0" borderId="1" xfId="3" applyFont="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0" fontId="33" fillId="5" borderId="0" xfId="30" applyFont="1" applyFill="1" applyAlignment="1">
      <alignment horizontal="center" vertical="center" wrapText="1"/>
    </xf>
    <xf numFmtId="0" fontId="27" fillId="0" borderId="1" xfId="30" applyFont="1" applyFill="1" applyBorder="1" applyAlignment="1">
      <alignment vertical="center" wrapText="1" readingOrder="1"/>
    </xf>
    <xf numFmtId="0" fontId="28" fillId="11" borderId="1" xfId="30" applyFont="1" applyFill="1" applyBorder="1" applyAlignment="1">
      <alignment vertical="center" wrapText="1" readingOrder="1"/>
    </xf>
    <xf numFmtId="0" fontId="28" fillId="12" borderId="1" xfId="30" applyFont="1" applyFill="1" applyBorder="1" applyAlignment="1">
      <alignment vertical="center" wrapText="1" readingOrder="1"/>
    </xf>
    <xf numFmtId="0" fontId="32" fillId="10" borderId="1" xfId="30" applyFont="1" applyFill="1" applyBorder="1" applyAlignment="1">
      <alignment horizontal="center" vertical="center" textRotation="90" wrapText="1"/>
    </xf>
    <xf numFmtId="9" fontId="28" fillId="7" borderId="1" xfId="30" applyNumberFormat="1" applyFont="1" applyFill="1" applyBorder="1" applyAlignment="1">
      <alignment horizontal="center" vertical="center" textRotation="90" wrapText="1"/>
    </xf>
    <xf numFmtId="0" fontId="27" fillId="0" borderId="1" xfId="30" applyFont="1" applyFill="1" applyBorder="1" applyAlignment="1">
      <alignment horizontal="left" vertical="center" wrapText="1" readingOrder="1"/>
    </xf>
    <xf numFmtId="0" fontId="35" fillId="10" borderId="1" xfId="30" applyFont="1" applyFill="1" applyBorder="1" applyAlignment="1">
      <alignment horizontal="left" vertical="center" wrapText="1"/>
    </xf>
    <xf numFmtId="0" fontId="28" fillId="7" borderId="1" xfId="30" applyFont="1" applyFill="1" applyBorder="1" applyAlignment="1">
      <alignment horizontal="center" vertical="center" wrapText="1"/>
    </xf>
    <xf numFmtId="3" fontId="28" fillId="0" borderId="1" xfId="30" applyNumberFormat="1" applyFont="1" applyFill="1" applyBorder="1" applyAlignment="1">
      <alignment horizontal="center" vertical="center" wrapText="1"/>
    </xf>
    <xf numFmtId="9" fontId="36" fillId="0" borderId="1" xfId="30" applyNumberFormat="1" applyFont="1" applyFill="1" applyBorder="1" applyAlignment="1">
      <alignment horizontal="center" vertical="center" textRotation="90" wrapText="1"/>
    </xf>
    <xf numFmtId="175" fontId="28" fillId="0" borderId="1" xfId="30" applyNumberFormat="1" applyFont="1" applyFill="1" applyBorder="1" applyAlignment="1">
      <alignment horizontal="center" vertical="center" wrapText="1"/>
    </xf>
    <xf numFmtId="3" fontId="28" fillId="7" borderId="1" xfId="30" applyNumberFormat="1" applyFont="1" applyFill="1" applyBorder="1" applyAlignment="1">
      <alignment horizontal="center" vertical="center" wrapText="1"/>
    </xf>
    <xf numFmtId="9" fontId="36" fillId="7" borderId="1" xfId="30" applyNumberFormat="1" applyFont="1" applyFill="1" applyBorder="1" applyAlignment="1">
      <alignment horizontal="center" vertical="center" textRotation="90" wrapText="1"/>
    </xf>
    <xf numFmtId="3" fontId="17" fillId="0" borderId="1" xfId="30" applyNumberFormat="1" applyFont="1" applyFill="1" applyBorder="1" applyAlignment="1">
      <alignment horizontal="center" vertical="center" wrapText="1"/>
    </xf>
    <xf numFmtId="9" fontId="28" fillId="0" borderId="1" xfId="30" applyNumberFormat="1" applyFont="1" applyFill="1" applyBorder="1" applyAlignment="1">
      <alignment horizontal="center" vertical="center" wrapText="1"/>
    </xf>
    <xf numFmtId="0" fontId="6" fillId="0" borderId="0" xfId="30" applyFont="1" applyFill="1" applyAlignment="1">
      <alignment horizontal="center" vertical="center"/>
    </xf>
    <xf numFmtId="0" fontId="28" fillId="9" borderId="1" xfId="30" applyFont="1" applyFill="1" applyBorder="1" applyAlignment="1">
      <alignment horizontal="center" vertical="center" wrapText="1"/>
    </xf>
    <xf numFmtId="0" fontId="34" fillId="0" borderId="0" xfId="30" applyFont="1" applyFill="1" applyAlignment="1">
      <alignment vertical="center" wrapText="1"/>
    </xf>
    <xf numFmtId="0" fontId="28" fillId="11" borderId="1" xfId="30" applyFont="1" applyFill="1" applyBorder="1" applyAlignment="1">
      <alignment horizontal="left" vertical="center" wrapText="1"/>
    </xf>
    <xf numFmtId="0" fontId="34" fillId="0" borderId="1" xfId="30" applyFont="1" applyFill="1" applyBorder="1" applyAlignment="1">
      <alignment vertical="center" wrapText="1"/>
    </xf>
    <xf numFmtId="10" fontId="34" fillId="0" borderId="1" xfId="30" applyNumberFormat="1" applyFont="1" applyFill="1" applyBorder="1" applyAlignment="1">
      <alignment vertical="center" wrapText="1"/>
    </xf>
    <xf numFmtId="0" fontId="34" fillId="0" borderId="1" xfId="30" applyFont="1" applyFill="1" applyBorder="1" applyAlignment="1">
      <alignment horizontal="left" vertical="center" wrapText="1"/>
    </xf>
    <xf numFmtId="0" fontId="11" fillId="12" borderId="1" xfId="30" applyFont="1" applyFill="1" applyBorder="1" applyAlignment="1">
      <alignment horizontal="left" vertical="center" wrapText="1"/>
    </xf>
    <xf numFmtId="14" fontId="34" fillId="0" borderId="1" xfId="30" applyNumberFormat="1" applyFont="1" applyFill="1" applyBorder="1" applyAlignment="1">
      <alignment horizontal="right" vertical="center" wrapText="1"/>
    </xf>
    <xf numFmtId="173" fontId="34" fillId="5" borderId="1" xfId="31" applyNumberFormat="1" applyFont="1" applyFill="1" applyBorder="1" applyAlignment="1">
      <alignment horizontal="right" vertical="center" wrapText="1"/>
    </xf>
    <xf numFmtId="173" fontId="34" fillId="0" borderId="1" xfId="31" applyNumberFormat="1" applyFont="1" applyFill="1" applyBorder="1" applyAlignment="1">
      <alignment horizontal="center" vertical="center" wrapText="1"/>
    </xf>
    <xf numFmtId="0" fontId="37" fillId="10" borderId="1" xfId="30" applyFont="1" applyFill="1" applyBorder="1" applyAlignment="1">
      <alignment horizontal="center" vertical="center" textRotation="90" wrapText="1"/>
    </xf>
    <xf numFmtId="9" fontId="11" fillId="7" borderId="1" xfId="3" applyFont="1" applyFill="1" applyBorder="1" applyAlignment="1">
      <alignment horizontal="center" vertical="center" textRotation="90" wrapText="1"/>
    </xf>
    <xf numFmtId="0" fontId="18" fillId="0" borderId="0" xfId="30" applyFont="1" applyFill="1" applyAlignment="1">
      <alignment vertical="center" wrapText="1"/>
    </xf>
    <xf numFmtId="173" fontId="34" fillId="0" borderId="1" xfId="31" applyNumberFormat="1" applyFont="1" applyFill="1" applyBorder="1" applyAlignment="1">
      <alignment horizontal="right" vertical="center" wrapText="1"/>
    </xf>
    <xf numFmtId="177" fontId="39" fillId="0" borderId="1" xfId="0" applyNumberFormat="1" applyFont="1" applyBorder="1" applyAlignment="1">
      <alignment horizontal="center" vertical="center" wrapText="1"/>
    </xf>
    <xf numFmtId="173" fontId="38" fillId="0" borderId="1" xfId="0" applyNumberFormat="1" applyFont="1" applyBorder="1" applyAlignment="1">
      <alignment horizontal="right" vertical="center"/>
    </xf>
    <xf numFmtId="173" fontId="38" fillId="0" borderId="1" xfId="0" applyNumberFormat="1" applyFont="1" applyBorder="1" applyAlignment="1">
      <alignment horizontal="right" vertical="center" wrapText="1"/>
    </xf>
    <xf numFmtId="173" fontId="38" fillId="0" borderId="1" xfId="0" applyNumberFormat="1" applyFont="1" applyBorder="1" applyAlignment="1">
      <alignment horizontal="center" vertical="center" wrapText="1"/>
    </xf>
    <xf numFmtId="177" fontId="39" fillId="5" borderId="1" xfId="0" applyNumberFormat="1" applyFont="1" applyFill="1" applyBorder="1" applyAlignment="1">
      <alignment horizontal="center" vertical="center" wrapText="1"/>
    </xf>
    <xf numFmtId="177" fontId="38" fillId="0" borderId="1" xfId="0" applyNumberFormat="1" applyFont="1" applyBorder="1" applyAlignment="1">
      <alignment horizontal="center" vertical="center" wrapText="1"/>
    </xf>
    <xf numFmtId="14" fontId="27" fillId="0" borderId="1" xfId="30" applyNumberFormat="1" applyFont="1" applyFill="1" applyBorder="1" applyAlignment="1">
      <alignment horizontal="right" vertical="center" wrapText="1"/>
    </xf>
    <xf numFmtId="173" fontId="38" fillId="5" borderId="1" xfId="0" applyNumberFormat="1" applyFont="1" applyFill="1" applyBorder="1" applyAlignment="1">
      <alignment horizontal="center" vertical="center" wrapText="1"/>
    </xf>
    <xf numFmtId="3" fontId="17" fillId="0" borderId="1" xfId="32" applyNumberFormat="1" applyFont="1" applyBorder="1" applyAlignment="1">
      <alignment horizontal="center" vertical="center" wrapText="1"/>
    </xf>
    <xf numFmtId="0" fontId="40" fillId="5" borderId="0" xfId="30" applyFont="1" applyFill="1" applyAlignment="1">
      <alignment horizontal="center" vertical="center" wrapText="1"/>
    </xf>
    <xf numFmtId="0" fontId="41" fillId="5" borderId="0" xfId="30" applyFont="1" applyFill="1" applyAlignment="1">
      <alignment vertical="center" wrapText="1"/>
    </xf>
    <xf numFmtId="0" fontId="18" fillId="5" borderId="0" xfId="30" applyFont="1" applyFill="1" applyAlignment="1">
      <alignment vertical="center" wrapText="1"/>
    </xf>
    <xf numFmtId="14" fontId="34" fillId="0" borderId="1" xfId="30" applyNumberFormat="1" applyFont="1" applyFill="1" applyBorder="1" applyAlignment="1">
      <alignment horizontal="left" vertical="center" wrapText="1"/>
    </xf>
    <xf numFmtId="0" fontId="42" fillId="5" borderId="0" xfId="30" applyFont="1" applyFill="1" applyAlignment="1">
      <alignment horizontal="left" vertical="center" wrapText="1"/>
    </xf>
    <xf numFmtId="0" fontId="17" fillId="0" borderId="8" xfId="30" applyFont="1" applyFill="1" applyBorder="1" applyAlignment="1">
      <alignment vertical="center" wrapText="1"/>
    </xf>
    <xf numFmtId="0" fontId="17" fillId="0" borderId="2" xfId="30" applyFont="1" applyFill="1" applyBorder="1" applyAlignment="1">
      <alignment vertical="center" wrapText="1"/>
    </xf>
    <xf numFmtId="0" fontId="34" fillId="0" borderId="9" xfId="30" applyFont="1" applyFill="1" applyBorder="1" applyAlignment="1">
      <alignment vertical="center" wrapText="1"/>
    </xf>
    <xf numFmtId="0" fontId="34" fillId="0" borderId="8" xfId="30" applyFont="1" applyFill="1" applyBorder="1" applyAlignment="1">
      <alignment vertical="center" wrapText="1"/>
    </xf>
    <xf numFmtId="0" fontId="17" fillId="0" borderId="9" xfId="30" applyFont="1" applyFill="1" applyBorder="1" applyAlignment="1">
      <alignment vertical="center" wrapText="1"/>
    </xf>
    <xf numFmtId="0" fontId="43" fillId="13" borderId="10" xfId="30" applyFont="1" applyFill="1" applyBorder="1" applyAlignment="1">
      <alignment horizontal="left" vertical="center" wrapText="1"/>
    </xf>
    <xf numFmtId="0" fontId="28" fillId="7" borderId="11" xfId="30" applyFont="1" applyFill="1" applyBorder="1" applyAlignment="1">
      <alignment horizontal="center" vertical="center" wrapText="1"/>
    </xf>
    <xf numFmtId="0" fontId="18" fillId="5" borderId="0" xfId="30" applyFont="1" applyFill="1" applyAlignment="1">
      <alignment vertical="center"/>
    </xf>
    <xf numFmtId="0" fontId="18" fillId="0" borderId="0" xfId="30" applyFont="1" applyFill="1" applyAlignment="1">
      <alignment vertical="center"/>
    </xf>
    <xf numFmtId="0" fontId="17" fillId="0" borderId="0" xfId="30" applyFont="1" applyFill="1" applyAlignment="1">
      <alignment vertical="center" wrapText="1"/>
    </xf>
    <xf numFmtId="0" fontId="17" fillId="0" borderId="0" xfId="30" applyFont="1" applyFill="1" applyAlignment="1">
      <alignment horizontal="center" vertical="center" wrapText="1"/>
    </xf>
    <xf numFmtId="3" fontId="28" fillId="0" borderId="0" xfId="30" applyNumberFormat="1" applyFont="1" applyFill="1" applyAlignment="1">
      <alignment horizontal="center" vertical="center" wrapText="1"/>
    </xf>
    <xf numFmtId="0" fontId="28" fillId="0" borderId="0" xfId="30" applyFont="1" applyFill="1" applyAlignment="1">
      <alignment horizontal="center" vertical="center" wrapText="1"/>
    </xf>
    <xf numFmtId="0" fontId="42" fillId="0" borderId="0" xfId="30" applyFont="1" applyFill="1" applyAlignment="1">
      <alignment horizontal="left" vertical="center" wrapText="1"/>
    </xf>
    <xf numFmtId="0" fontId="17" fillId="5" borderId="0" xfId="30" applyFont="1" applyFill="1" applyAlignment="1">
      <alignment horizontal="left" vertical="center" wrapText="1"/>
    </xf>
    <xf numFmtId="1" fontId="18" fillId="5" borderId="0" xfId="30" applyNumberFormat="1" applyFont="1" applyFill="1" applyAlignment="1">
      <alignment horizontal="center" vertical="center" wrapText="1"/>
    </xf>
    <xf numFmtId="0" fontId="35" fillId="5" borderId="0" xfId="30" applyFont="1" applyFill="1" applyAlignment="1">
      <alignment horizontal="left" vertical="center" wrapText="1"/>
    </xf>
    <xf numFmtId="0" fontId="35" fillId="5" borderId="0" xfId="30" applyFont="1" applyFill="1" applyAlignment="1">
      <alignment horizontal="center" vertical="center" wrapText="1"/>
    </xf>
    <xf numFmtId="3" fontId="14" fillId="5" borderId="0" xfId="32" applyNumberFormat="1" applyFont="1" applyFill="1" applyAlignment="1">
      <alignment horizontal="center" vertical="center" wrapText="1"/>
    </xf>
    <xf numFmtId="3" fontId="17" fillId="5" borderId="0" xfId="30" applyNumberFormat="1" applyFont="1" applyFill="1" applyAlignment="1">
      <alignment horizontal="center" vertical="center" wrapText="1"/>
    </xf>
    <xf numFmtId="3" fontId="28" fillId="5" borderId="0" xfId="30" applyNumberFormat="1" applyFont="1" applyFill="1" applyAlignment="1">
      <alignment horizontal="center" vertical="center" wrapText="1"/>
    </xf>
    <xf numFmtId="9" fontId="28" fillId="5" borderId="0" xfId="30" applyNumberFormat="1" applyFont="1" applyFill="1" applyAlignment="1">
      <alignment horizontal="center" vertical="center" wrapText="1"/>
    </xf>
    <xf numFmtId="0" fontId="44" fillId="5" borderId="0" xfId="30" applyFont="1" applyFill="1" applyAlignment="1">
      <alignment horizontal="center" vertical="center" wrapText="1"/>
    </xf>
    <xf numFmtId="0" fontId="27" fillId="9" borderId="1" xfId="30" applyFont="1" applyFill="1" applyBorder="1" applyAlignment="1">
      <alignment horizontal="center" vertical="center" wrapText="1"/>
    </xf>
    <xf numFmtId="0" fontId="45" fillId="9" borderId="4" xfId="30" applyFont="1" applyFill="1" applyBorder="1" applyAlignment="1">
      <alignment horizontal="center" vertical="center" wrapText="1"/>
    </xf>
    <xf numFmtId="164" fontId="14" fillId="5" borderId="0" xfId="30" applyNumberFormat="1" applyFont="1" applyFill="1" applyAlignment="1">
      <alignment horizontal="center" vertical="center" wrapText="1"/>
    </xf>
    <xf numFmtId="0" fontId="31" fillId="5" borderId="0" xfId="30" applyFont="1" applyFill="1" applyAlignment="1">
      <alignment horizontal="center" vertical="center" wrapText="1"/>
    </xf>
    <xf numFmtId="0" fontId="28" fillId="9" borderId="19" xfId="30" applyFont="1" applyFill="1" applyBorder="1" applyAlignment="1">
      <alignment horizontal="center" vertical="center" wrapText="1"/>
    </xf>
    <xf numFmtId="0" fontId="46" fillId="9" borderId="1" xfId="30" applyFont="1" applyFill="1" applyBorder="1" applyAlignment="1">
      <alignment horizontal="center" vertical="center" wrapText="1"/>
    </xf>
    <xf numFmtId="0" fontId="36" fillId="7" borderId="4" xfId="30" applyFont="1" applyFill="1" applyBorder="1" applyAlignment="1">
      <alignment horizontal="center" vertical="center" wrapText="1"/>
    </xf>
    <xf numFmtId="0" fontId="11" fillId="0" borderId="14" xfId="30" applyFont="1" applyFill="1" applyBorder="1" applyAlignment="1">
      <alignment horizontal="center" vertical="center" wrapText="1"/>
    </xf>
    <xf numFmtId="0" fontId="11" fillId="0" borderId="1" xfId="30" applyFont="1" applyFill="1" applyBorder="1" applyAlignment="1">
      <alignment horizontal="center" vertical="center" wrapText="1"/>
    </xf>
    <xf numFmtId="0" fontId="41" fillId="0" borderId="4" xfId="30" applyFont="1" applyFill="1" applyBorder="1" applyAlignment="1">
      <alignment horizontal="center" vertical="center" wrapText="1"/>
    </xf>
    <xf numFmtId="2" fontId="17" fillId="0" borderId="1" xfId="30" applyNumberFormat="1" applyFont="1" applyFill="1" applyBorder="1" applyAlignment="1">
      <alignment vertical="center" wrapText="1"/>
    </xf>
    <xf numFmtId="165" fontId="17" fillId="0" borderId="1" xfId="29" applyFont="1" applyBorder="1" applyAlignment="1">
      <alignment vertical="center" wrapText="1"/>
    </xf>
    <xf numFmtId="9" fontId="17" fillId="0" borderId="1" xfId="32" applyFont="1" applyBorder="1" applyAlignment="1">
      <alignment horizontal="center" vertical="center" wrapText="1"/>
    </xf>
    <xf numFmtId="166" fontId="17" fillId="0" borderId="1" xfId="32" applyNumberFormat="1" applyFont="1" applyBorder="1" applyAlignment="1">
      <alignment horizontal="center" vertical="center" wrapText="1"/>
    </xf>
    <xf numFmtId="0" fontId="30" fillId="10" borderId="7" xfId="30" applyFont="1" applyFill="1" applyBorder="1" applyAlignment="1">
      <alignment horizontal="center" vertical="center" wrapText="1"/>
    </xf>
    <xf numFmtId="167" fontId="14" fillId="7" borderId="1" xfId="1" applyNumberFormat="1" applyFont="1" applyFill="1" applyBorder="1" applyAlignment="1">
      <alignment horizontal="center" vertical="center" wrapText="1"/>
    </xf>
    <xf numFmtId="168" fontId="17" fillId="0" borderId="7" xfId="1" applyNumberFormat="1" applyFont="1" applyBorder="1" applyAlignment="1">
      <alignment horizontal="center" vertical="center" wrapText="1"/>
    </xf>
    <xf numFmtId="4" fontId="17" fillId="0" borderId="1" xfId="32" applyNumberFormat="1" applyFont="1" applyBorder="1" applyAlignment="1">
      <alignment horizontal="center" vertical="center" wrapText="1"/>
    </xf>
    <xf numFmtId="169" fontId="14" fillId="7" borderId="1" xfId="1" applyNumberFormat="1" applyFont="1" applyFill="1" applyBorder="1" applyAlignment="1">
      <alignment horizontal="center" vertical="center" wrapText="1"/>
    </xf>
    <xf numFmtId="0" fontId="14" fillId="0" borderId="7" xfId="30" applyFont="1" applyFill="1" applyBorder="1" applyAlignment="1">
      <alignment horizontal="center" vertical="center" wrapText="1"/>
    </xf>
    <xf numFmtId="165" fontId="28" fillId="0" borderId="1" xfId="29" applyFont="1" applyBorder="1" applyAlignment="1">
      <alignment vertical="center" wrapText="1"/>
    </xf>
    <xf numFmtId="166" fontId="48" fillId="0" borderId="0" xfId="32" applyNumberFormat="1" applyFont="1" applyAlignment="1">
      <alignment horizontal="center" vertical="center" wrapText="1"/>
    </xf>
    <xf numFmtId="0" fontId="0" fillId="0" borderId="0" xfId="0" applyAlignment="1">
      <alignment horizontal="center" vertical="center"/>
    </xf>
    <xf numFmtId="9" fontId="40" fillId="0" borderId="0" xfId="3" applyFont="1" applyAlignment="1">
      <alignment vertical="center"/>
    </xf>
    <xf numFmtId="0" fontId="49" fillId="0" borderId="0" xfId="0" applyFont="1" applyAlignment="1">
      <alignment vertical="center"/>
    </xf>
    <xf numFmtId="0" fontId="28" fillId="5" borderId="0" xfId="30" applyFont="1" applyFill="1" applyAlignment="1">
      <alignment vertical="center" wrapText="1"/>
    </xf>
    <xf numFmtId="0" fontId="13" fillId="14" borderId="22" xfId="30" applyFont="1" applyFill="1" applyBorder="1" applyAlignment="1">
      <alignment vertical="center" wrapText="1"/>
    </xf>
    <xf numFmtId="0" fontId="6" fillId="15" borderId="22" xfId="30" applyFont="1" applyFill="1" applyBorder="1" applyAlignment="1">
      <alignment vertical="center" wrapText="1"/>
    </xf>
    <xf numFmtId="0" fontId="6" fillId="16" borderId="24" xfId="30" applyFont="1" applyFill="1" applyBorder="1" applyAlignment="1">
      <alignment vertical="center" wrapText="1"/>
    </xf>
    <xf numFmtId="0" fontId="34" fillId="0" borderId="1" xfId="30" applyFont="1" applyFill="1" applyBorder="1" applyAlignment="1">
      <alignment horizontal="left" vertical="center" wrapText="1"/>
    </xf>
    <xf numFmtId="0" fontId="6" fillId="5" borderId="8" xfId="30" applyFont="1" applyFill="1" applyBorder="1" applyAlignment="1">
      <alignment vertical="center"/>
    </xf>
    <xf numFmtId="0" fontId="27" fillId="5" borderId="0" xfId="30" applyFont="1" applyFill="1" applyAlignment="1">
      <alignment vertical="center"/>
    </xf>
    <xf numFmtId="166" fontId="14" fillId="7" borderId="1" xfId="3" applyNumberFormat="1" applyFont="1" applyFill="1" applyBorder="1" applyAlignment="1">
      <alignment horizontal="center" vertical="center" wrapText="1"/>
    </xf>
    <xf numFmtId="172" fontId="14" fillId="7" borderId="1" xfId="1" applyFont="1" applyFill="1" applyBorder="1" applyAlignment="1">
      <alignment horizontal="center" vertical="center" wrapText="1"/>
    </xf>
    <xf numFmtId="0" fontId="31" fillId="5" borderId="0" xfId="30" applyFont="1" applyFill="1" applyAlignment="1">
      <alignment vertical="center"/>
    </xf>
    <xf numFmtId="172" fontId="28" fillId="7" borderId="1" xfId="1" applyFont="1" applyFill="1" applyBorder="1" applyAlignment="1">
      <alignment horizontal="center" vertical="center" wrapText="1"/>
    </xf>
    <xf numFmtId="0" fontId="32" fillId="10" borderId="1" xfId="30" applyFont="1" applyFill="1" applyBorder="1" applyAlignment="1">
      <alignment horizontal="center" vertical="center" wrapText="1"/>
    </xf>
    <xf numFmtId="9" fontId="28" fillId="7" borderId="1" xfId="30" applyNumberFormat="1" applyFont="1" applyFill="1" applyBorder="1" applyAlignment="1">
      <alignment horizontal="center" vertical="center" wrapText="1"/>
    </xf>
    <xf numFmtId="0" fontId="36" fillId="0" borderId="1" xfId="30" applyFont="1" applyFill="1" applyBorder="1" applyAlignment="1">
      <alignment horizontal="center" vertical="center" wrapText="1"/>
    </xf>
    <xf numFmtId="3" fontId="36" fillId="0" borderId="1" xfId="30" applyNumberFormat="1" applyFont="1" applyFill="1" applyBorder="1" applyAlignment="1">
      <alignment horizontal="center" vertical="center" wrapText="1"/>
    </xf>
    <xf numFmtId="9" fontId="16" fillId="0" borderId="1" xfId="32" applyFont="1" applyBorder="1" applyAlignment="1">
      <alignment horizontal="center" vertical="center" wrapText="1"/>
    </xf>
    <xf numFmtId="0" fontId="34" fillId="5" borderId="0" xfId="30" applyFont="1" applyFill="1" applyAlignment="1">
      <alignment horizontal="center" vertical="center" wrapText="1"/>
    </xf>
    <xf numFmtId="0" fontId="34" fillId="5" borderId="0" xfId="30" applyFont="1" applyFill="1" applyAlignment="1">
      <alignment vertical="center" wrapText="1"/>
    </xf>
    <xf numFmtId="173" fontId="34" fillId="0" borderId="1" xfId="31" applyNumberFormat="1" applyFont="1" applyFill="1" applyBorder="1" applyAlignment="1">
      <alignment vertical="center" wrapText="1"/>
    </xf>
    <xf numFmtId="0" fontId="42" fillId="5" borderId="0" xfId="30" applyFont="1" applyFill="1" applyAlignment="1">
      <alignment vertical="center" wrapText="1"/>
    </xf>
    <xf numFmtId="0" fontId="34" fillId="0" borderId="4" xfId="30" applyFont="1" applyFill="1" applyBorder="1" applyAlignment="1">
      <alignment vertical="center" wrapText="1"/>
    </xf>
    <xf numFmtId="3" fontId="28" fillId="0" borderId="1" xfId="32" applyNumberFormat="1" applyFont="1" applyBorder="1" applyAlignment="1">
      <alignment horizontal="center" vertical="center" wrapText="1"/>
    </xf>
    <xf numFmtId="0" fontId="28" fillId="11" borderId="4" xfId="30" applyFont="1" applyFill="1" applyBorder="1" applyAlignment="1">
      <alignment vertical="center" wrapText="1"/>
    </xf>
    <xf numFmtId="174" fontId="34" fillId="0" borderId="1" xfId="31" applyNumberFormat="1" applyFont="1" applyFill="1" applyBorder="1" applyAlignment="1">
      <alignment horizontal="right" vertical="center" wrapText="1"/>
    </xf>
    <xf numFmtId="0" fontId="28" fillId="11" borderId="19" xfId="30" applyFont="1" applyFill="1" applyBorder="1" applyAlignment="1">
      <alignment horizontal="left" vertical="center" wrapText="1"/>
    </xf>
    <xf numFmtId="3" fontId="28" fillId="7" borderId="1" xfId="3" applyNumberFormat="1" applyFont="1" applyFill="1" applyBorder="1" applyAlignment="1">
      <alignment horizontal="center" vertical="center" wrapText="1"/>
    </xf>
    <xf numFmtId="14" fontId="34" fillId="0" borderId="4" xfId="30" applyNumberFormat="1" applyFont="1" applyFill="1" applyBorder="1" applyAlignment="1">
      <alignment horizontal="right" vertical="center" wrapText="1"/>
    </xf>
    <xf numFmtId="0" fontId="34" fillId="0" borderId="4" xfId="30" applyFont="1" applyFill="1" applyBorder="1" applyAlignment="1">
      <alignment horizontal="left" vertical="center" wrapText="1"/>
    </xf>
    <xf numFmtId="173" fontId="34" fillId="0" borderId="4" xfId="31" applyNumberFormat="1" applyFont="1" applyFill="1" applyBorder="1" applyAlignment="1">
      <alignment horizontal="right" vertical="center" wrapText="1"/>
    </xf>
    <xf numFmtId="173" fontId="34" fillId="0" borderId="4" xfId="31" applyNumberFormat="1" applyFont="1" applyFill="1" applyBorder="1" applyAlignment="1">
      <alignment horizontal="center" vertical="center" wrapText="1"/>
    </xf>
    <xf numFmtId="3" fontId="28" fillId="0" borderId="25" xfId="30" applyNumberFormat="1" applyFont="1" applyFill="1" applyBorder="1" applyAlignment="1">
      <alignment horizontal="center" vertical="center" wrapText="1"/>
    </xf>
    <xf numFmtId="3" fontId="28" fillId="0" borderId="4" xfId="32" applyNumberFormat="1" applyFont="1" applyBorder="1" applyAlignment="1">
      <alignment horizontal="center" vertical="center" wrapText="1"/>
    </xf>
    <xf numFmtId="9" fontId="36" fillId="0" borderId="11" xfId="30" applyNumberFormat="1" applyFont="1" applyFill="1" applyBorder="1" applyAlignment="1">
      <alignment horizontal="center" vertical="center" textRotation="90" wrapText="1"/>
    </xf>
    <xf numFmtId="175" fontId="28" fillId="0" borderId="26" xfId="30" applyNumberFormat="1" applyFont="1" applyFill="1" applyBorder="1" applyAlignment="1">
      <alignment horizontal="center" vertical="center" wrapText="1"/>
    </xf>
    <xf numFmtId="3" fontId="28" fillId="0" borderId="0" xfId="32" applyNumberFormat="1" applyFont="1" applyAlignment="1">
      <alignment horizontal="center" vertical="center" wrapText="1"/>
    </xf>
    <xf numFmtId="9" fontId="36" fillId="0" borderId="0" xfId="30" applyNumberFormat="1" applyFont="1" applyFill="1" applyAlignment="1">
      <alignment horizontal="center" vertical="center" textRotation="90" wrapText="1"/>
    </xf>
    <xf numFmtId="175" fontId="28" fillId="0" borderId="0" xfId="30" applyNumberFormat="1" applyFont="1" applyFill="1" applyAlignment="1">
      <alignment horizontal="center" vertical="center" wrapText="1"/>
    </xf>
    <xf numFmtId="2" fontId="27" fillId="0" borderId="1" xfId="30" applyNumberFormat="1" applyFont="1" applyFill="1" applyBorder="1" applyAlignment="1">
      <alignment vertical="center" wrapText="1"/>
    </xf>
    <xf numFmtId="165" fontId="51" fillId="0" borderId="1" xfId="29" applyFont="1" applyBorder="1" applyAlignment="1">
      <alignment vertical="center" wrapText="1"/>
    </xf>
    <xf numFmtId="9" fontId="14" fillId="7" borderId="1" xfId="3" applyFont="1" applyFill="1" applyBorder="1" applyAlignment="1">
      <alignment horizontal="center" vertical="center" textRotation="90" wrapText="1"/>
    </xf>
    <xf numFmtId="9" fontId="28" fillId="0" borderId="1" xfId="3" applyFont="1" applyBorder="1" applyAlignment="1">
      <alignment horizontal="center" vertical="center" wrapText="1"/>
    </xf>
    <xf numFmtId="9" fontId="36" fillId="0" borderId="6" xfId="30" applyNumberFormat="1" applyFont="1" applyFill="1" applyBorder="1" applyAlignment="1">
      <alignment horizontal="center" vertical="center" textRotation="90" wrapText="1"/>
    </xf>
    <xf numFmtId="165" fontId="52" fillId="0" borderId="1" xfId="29" applyFont="1" applyBorder="1" applyAlignment="1">
      <alignment vertical="center" wrapText="1"/>
    </xf>
    <xf numFmtId="0" fontId="30" fillId="1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0" fontId="9" fillId="0" borderId="0" xfId="30" applyFont="1" applyFill="1" applyAlignment="1">
      <alignment horizontal="center" vertical="center" wrapText="1"/>
    </xf>
    <xf numFmtId="0" fontId="15" fillId="0" borderId="0" xfId="30" applyFont="1" applyFill="1" applyAlignment="1">
      <alignment horizontal="center" vertical="center" wrapText="1"/>
    </xf>
    <xf numFmtId="0" fontId="9" fillId="0" borderId="0" xfId="30" applyFont="1" applyFill="1" applyAlignment="1">
      <alignment vertical="center" wrapText="1"/>
    </xf>
    <xf numFmtId="0" fontId="6" fillId="0" borderId="0" xfId="30" applyFont="1" applyFill="1" applyAlignment="1">
      <alignment vertical="center" wrapText="1"/>
    </xf>
    <xf numFmtId="0" fontId="14" fillId="0" borderId="0" xfId="30" applyFont="1" applyFill="1" applyAlignment="1">
      <alignment vertical="center" wrapText="1"/>
    </xf>
    <xf numFmtId="0" fontId="15" fillId="0" borderId="0" xfId="30" applyFont="1" applyFill="1" applyAlignment="1">
      <alignment vertical="center" wrapText="1"/>
    </xf>
    <xf numFmtId="0" fontId="16" fillId="0" borderId="0" xfId="30" applyFont="1" applyFill="1" applyAlignment="1">
      <alignment horizontal="center" vertical="center" wrapText="1"/>
    </xf>
    <xf numFmtId="0" fontId="14" fillId="0" borderId="0" xfId="30" applyFont="1" applyFill="1" applyAlignment="1">
      <alignment horizontal="center" vertical="center" wrapText="1"/>
    </xf>
    <xf numFmtId="0" fontId="6" fillId="0" borderId="8" xfId="30" applyFont="1" applyFill="1" applyBorder="1" applyAlignment="1">
      <alignment vertical="center"/>
    </xf>
    <xf numFmtId="166" fontId="14" fillId="7" borderId="6" xfId="3" applyNumberFormat="1" applyFont="1" applyFill="1" applyBorder="1" applyAlignment="1">
      <alignment horizontal="center" vertical="center" wrapText="1"/>
    </xf>
    <xf numFmtId="9" fontId="17" fillId="0" borderId="1" xfId="30" applyNumberFormat="1" applyFont="1" applyFill="1" applyBorder="1" applyAlignment="1">
      <alignment horizontal="center" vertical="center" wrapText="1"/>
    </xf>
    <xf numFmtId="10" fontId="17" fillId="0" borderId="1" xfId="30" applyNumberFormat="1" applyFont="1" applyFill="1" applyBorder="1" applyAlignment="1">
      <alignment horizontal="center" vertical="center" wrapText="1"/>
    </xf>
    <xf numFmtId="0" fontId="30" fillId="10" borderId="4" xfId="30" applyFont="1" applyFill="1" applyBorder="1" applyAlignment="1">
      <alignment horizontal="center" vertical="center" wrapText="1"/>
    </xf>
    <xf numFmtId="172" fontId="14" fillId="7" borderId="6" xfId="1" applyFont="1" applyFill="1" applyBorder="1" applyAlignment="1">
      <alignment vertical="center" wrapText="1"/>
    </xf>
    <xf numFmtId="168" fontId="17" fillId="0" borderId="1" xfId="30" applyNumberFormat="1" applyFont="1" applyFill="1" applyBorder="1" applyAlignment="1">
      <alignment vertical="center" wrapText="1"/>
    </xf>
    <xf numFmtId="9" fontId="27" fillId="0" borderId="1" xfId="30" applyNumberFormat="1" applyFont="1" applyFill="1" applyBorder="1" applyAlignment="1">
      <alignment vertical="center" textRotation="90" wrapText="1"/>
    </xf>
    <xf numFmtId="172" fontId="17" fillId="0" borderId="1" xfId="30" applyNumberFormat="1" applyFont="1" applyFill="1" applyBorder="1" applyAlignment="1">
      <alignment vertical="center" wrapText="1"/>
    </xf>
    <xf numFmtId="0" fontId="42" fillId="0" borderId="0" xfId="30" applyFont="1" applyFill="1" applyAlignment="1">
      <alignment vertical="center" wrapText="1"/>
    </xf>
    <xf numFmtId="0" fontId="11" fillId="7" borderId="1" xfId="30" applyFont="1" applyFill="1" applyBorder="1" applyAlignment="1">
      <alignment horizontal="center" vertical="center" wrapText="1"/>
    </xf>
    <xf numFmtId="168" fontId="28" fillId="0" borderId="1" xfId="1" applyNumberFormat="1" applyFont="1" applyBorder="1" applyAlignment="1">
      <alignment horizontal="center" vertical="center" wrapText="1"/>
    </xf>
    <xf numFmtId="172" fontId="28" fillId="0" borderId="1" xfId="1" applyFont="1" applyBorder="1" applyAlignment="1">
      <alignment horizontal="center" vertical="center" wrapText="1"/>
    </xf>
    <xf numFmtId="172" fontId="14" fillId="7" borderId="1" xfId="1" applyFont="1" applyFill="1" applyBorder="1" applyAlignment="1">
      <alignment vertical="center" wrapText="1"/>
    </xf>
    <xf numFmtId="172" fontId="28" fillId="0" borderId="1" xfId="1" applyFont="1" applyBorder="1" applyAlignment="1">
      <alignment vertical="center" wrapText="1"/>
    </xf>
    <xf numFmtId="9" fontId="36" fillId="0" borderId="1" xfId="30" applyNumberFormat="1" applyFont="1" applyFill="1" applyBorder="1" applyAlignment="1">
      <alignment vertical="center" textRotation="90" wrapText="1"/>
    </xf>
    <xf numFmtId="9" fontId="7" fillId="0" borderId="1" xfId="3" applyFont="1" applyBorder="1" applyAlignment="1">
      <alignment vertical="center" wrapText="1"/>
    </xf>
    <xf numFmtId="1" fontId="14" fillId="7" borderId="1" xfId="30" applyNumberFormat="1" applyFont="1" applyFill="1" applyBorder="1" applyAlignment="1">
      <alignment horizontal="center" vertical="center" wrapText="1"/>
    </xf>
    <xf numFmtId="9" fontId="14" fillId="7" borderId="1" xfId="30" applyNumberFormat="1" applyFont="1" applyFill="1" applyBorder="1" applyAlignment="1">
      <alignment horizontal="center" vertical="center" wrapText="1"/>
    </xf>
    <xf numFmtId="0" fontId="13" fillId="0" borderId="1" xfId="30" applyFont="1" applyFill="1" applyBorder="1" applyAlignment="1">
      <alignment horizontal="left" vertical="center" wrapText="1" readingOrder="1"/>
    </xf>
    <xf numFmtId="0" fontId="14" fillId="11" borderId="1" xfId="30" applyFont="1" applyFill="1" applyBorder="1" applyAlignment="1">
      <alignment horizontal="left" vertical="center" wrapText="1" readingOrder="1"/>
    </xf>
    <xf numFmtId="0" fontId="52" fillId="12" borderId="1" xfId="30" applyFont="1" applyFill="1" applyBorder="1" applyAlignment="1">
      <alignment horizontal="left" vertical="center" wrapText="1" readingOrder="1"/>
    </xf>
    <xf numFmtId="0" fontId="13" fillId="0" borderId="1" xfId="30" applyFont="1" applyFill="1" applyBorder="1" applyAlignment="1">
      <alignment horizontal="left" vertical="center" wrapText="1" indent="1" readingOrder="1"/>
    </xf>
    <xf numFmtId="0" fontId="27" fillId="0" borderId="1" xfId="30" applyFont="1" applyFill="1" applyBorder="1" applyAlignment="1">
      <alignment horizontal="left" vertical="center" wrapText="1" indent="1" readingOrder="1"/>
    </xf>
    <xf numFmtId="0" fontId="52" fillId="11" borderId="1" xfId="30" applyFont="1" applyFill="1" applyBorder="1" applyAlignment="1">
      <alignment horizontal="left" vertical="center" wrapText="1" indent="1" readingOrder="1"/>
    </xf>
    <xf numFmtId="0" fontId="27" fillId="0" borderId="1" xfId="30" applyFont="1" applyFill="1" applyBorder="1" applyAlignment="1">
      <alignment vertical="top" wrapText="1" readingOrder="1"/>
    </xf>
    <xf numFmtId="0" fontId="28" fillId="12" borderId="1" xfId="30" applyFont="1" applyFill="1" applyBorder="1" applyAlignment="1">
      <alignment horizontal="left" vertical="center" wrapText="1" indent="1" readingOrder="1"/>
    </xf>
    <xf numFmtId="0" fontId="14" fillId="11" borderId="1" xfId="30" applyFont="1" applyFill="1" applyBorder="1" applyAlignment="1">
      <alignment horizontal="left" vertical="center" wrapText="1" indent="1" readingOrder="1"/>
    </xf>
    <xf numFmtId="0" fontId="13" fillId="0" borderId="1" xfId="30" applyFont="1" applyFill="1" applyBorder="1" applyAlignment="1">
      <alignment vertical="center" wrapText="1"/>
    </xf>
    <xf numFmtId="10" fontId="17" fillId="0" borderId="1" xfId="30" applyNumberFormat="1" applyFont="1" applyFill="1" applyBorder="1" applyAlignment="1">
      <alignment vertical="center" wrapText="1"/>
    </xf>
    <xf numFmtId="10" fontId="17" fillId="0" borderId="1" xfId="30" applyNumberFormat="1" applyFont="1" applyFill="1" applyBorder="1" applyAlignment="1">
      <alignment vertical="top" wrapText="1"/>
    </xf>
    <xf numFmtId="0" fontId="17" fillId="0" borderId="1" xfId="30" applyFont="1" applyFill="1" applyBorder="1" applyAlignment="1">
      <alignment horizontal="left" vertical="top" wrapText="1" indent="1"/>
    </xf>
    <xf numFmtId="0" fontId="14" fillId="0" borderId="0" xfId="30" applyFont="1" applyFill="1" applyAlignment="1">
      <alignment horizontal="left" vertical="center" wrapText="1"/>
    </xf>
    <xf numFmtId="165" fontId="14" fillId="0" borderId="1" xfId="29" applyFont="1" applyBorder="1" applyAlignment="1">
      <alignment vertical="center" wrapText="1"/>
    </xf>
    <xf numFmtId="9" fontId="14" fillId="0" borderId="1" xfId="3" applyFont="1" applyBorder="1" applyAlignment="1">
      <alignment horizontal="center" vertical="center" wrapText="1"/>
    </xf>
    <xf numFmtId="9" fontId="14" fillId="7" borderId="1" xfId="30" applyNumberFormat="1" applyFont="1" applyFill="1" applyBorder="1" applyAlignment="1">
      <alignment vertical="center" wrapText="1"/>
    </xf>
    <xf numFmtId="166" fontId="17" fillId="0" borderId="1" xfId="30" applyNumberFormat="1" applyFont="1" applyFill="1" applyBorder="1" applyAlignment="1">
      <alignment horizontal="center" vertical="center" wrapText="1"/>
    </xf>
    <xf numFmtId="176" fontId="14" fillId="7" borderId="1" xfId="1" applyNumberFormat="1" applyFont="1" applyFill="1" applyBorder="1" applyAlignment="1">
      <alignment vertical="center" wrapText="1"/>
    </xf>
    <xf numFmtId="176" fontId="17" fillId="0" borderId="1" xfId="1" applyNumberFormat="1" applyFont="1" applyBorder="1" applyAlignment="1">
      <alignment horizontal="center" vertical="center" wrapText="1"/>
    </xf>
    <xf numFmtId="168" fontId="14" fillId="7" borderId="1" xfId="1" applyNumberFormat="1" applyFont="1" applyFill="1" applyBorder="1" applyAlignment="1">
      <alignment vertical="center" wrapText="1"/>
    </xf>
    <xf numFmtId="172" fontId="17" fillId="0" borderId="1" xfId="1" applyFont="1" applyBorder="1" applyAlignment="1">
      <alignment horizontal="center" vertical="center" wrapText="1"/>
    </xf>
    <xf numFmtId="0" fontId="14" fillId="7" borderId="1" xfId="30" applyFont="1" applyFill="1" applyBorder="1" applyAlignment="1">
      <alignment vertical="center" wrapText="1"/>
    </xf>
    <xf numFmtId="0" fontId="33" fillId="0" borderId="0" xfId="30" applyFont="1" applyFill="1" applyAlignment="1">
      <alignment horizontal="center" vertical="center" wrapText="1"/>
    </xf>
    <xf numFmtId="176" fontId="28" fillId="0" borderId="1" xfId="1" applyNumberFormat="1" applyFont="1" applyBorder="1" applyAlignment="1">
      <alignment horizontal="center" vertical="center" wrapText="1"/>
    </xf>
    <xf numFmtId="9" fontId="14" fillId="7" borderId="1" xfId="1" applyNumberFormat="1" applyFont="1" applyFill="1" applyBorder="1" applyAlignment="1">
      <alignment horizontal="center" vertical="center" wrapText="1"/>
    </xf>
    <xf numFmtId="0" fontId="54" fillId="7" borderId="1" xfId="30" applyFont="1" applyFill="1" applyBorder="1" applyAlignment="1">
      <alignment horizontal="center" vertical="center" wrapText="1"/>
    </xf>
    <xf numFmtId="9" fontId="52" fillId="0" borderId="1" xfId="3" applyFont="1" applyBorder="1" applyAlignment="1">
      <alignment horizontal="center" vertical="center" wrapText="1"/>
    </xf>
    <xf numFmtId="9" fontId="17" fillId="0" borderId="1" xfId="30" applyNumberFormat="1" applyFont="1" applyFill="1" applyBorder="1" applyAlignment="1">
      <alignment horizontal="center" vertical="center" wrapText="1"/>
    </xf>
    <xf numFmtId="0" fontId="34" fillId="0" borderId="1" xfId="30" applyFont="1" applyFill="1" applyBorder="1" applyAlignment="1">
      <alignment vertical="center" wrapText="1"/>
    </xf>
    <xf numFmtId="0" fontId="17" fillId="0" borderId="1" xfId="30" applyFont="1" applyFill="1" applyBorder="1" applyAlignment="1">
      <alignment horizontal="left" vertical="center" wrapText="1"/>
    </xf>
    <xf numFmtId="0" fontId="17" fillId="0" borderId="1" xfId="30" applyFont="1" applyFill="1" applyBorder="1" applyAlignment="1">
      <alignment vertical="center" wrapText="1" readingOrder="1"/>
    </xf>
    <xf numFmtId="0" fontId="30" fillId="10" borderId="10" xfId="30" applyFont="1" applyFill="1" applyBorder="1" applyAlignment="1">
      <alignment horizontal="center" vertical="center" wrapText="1"/>
    </xf>
    <xf numFmtId="9" fontId="14" fillId="7" borderId="4" xfId="30" applyNumberFormat="1" applyFont="1" applyFill="1" applyBorder="1" applyAlignment="1">
      <alignment horizontal="center" vertical="center" wrapText="1"/>
    </xf>
    <xf numFmtId="0" fontId="27" fillId="0" borderId="1" xfId="30" applyFont="1" applyFill="1" applyBorder="1" applyAlignment="1">
      <alignment horizontal="left" vertical="top" wrapText="1" indent="1" readingOrder="1"/>
    </xf>
    <xf numFmtId="9" fontId="17" fillId="15" borderId="1" xfId="3" applyFont="1" applyFill="1" applyBorder="1" applyAlignment="1">
      <alignment horizontal="center" vertical="center" wrapText="1"/>
    </xf>
    <xf numFmtId="10" fontId="27" fillId="15" borderId="1" xfId="30" applyNumberFormat="1" applyFont="1" applyFill="1" applyBorder="1" applyAlignment="1">
      <alignment horizontal="center" vertical="center" textRotation="90" wrapText="1"/>
    </xf>
    <xf numFmtId="9" fontId="27" fillId="15" borderId="1" xfId="30" applyNumberFormat="1" applyFont="1" applyFill="1" applyBorder="1" applyAlignment="1">
      <alignment horizontal="center" vertical="center" textRotation="90" wrapText="1"/>
    </xf>
    <xf numFmtId="0" fontId="52" fillId="11" borderId="1" xfId="30" applyFont="1" applyFill="1" applyBorder="1" applyAlignment="1">
      <alignment vertical="center" wrapText="1" readingOrder="1"/>
    </xf>
    <xf numFmtId="0" fontId="27" fillId="0" borderId="1" xfId="30" applyFont="1" applyFill="1" applyBorder="1" applyAlignment="1">
      <alignment horizontal="left" vertical="top" wrapText="1" readingOrder="1"/>
    </xf>
    <xf numFmtId="0" fontId="14" fillId="11" borderId="1" xfId="30" applyFont="1" applyFill="1" applyBorder="1" applyAlignment="1">
      <alignment horizontal="left" vertical="center" wrapText="1" indent="1"/>
    </xf>
    <xf numFmtId="0" fontId="28" fillId="12" borderId="1" xfId="30" applyFont="1" applyFill="1" applyBorder="1" applyAlignment="1">
      <alignment horizontal="left" vertical="center" wrapText="1" indent="1"/>
    </xf>
    <xf numFmtId="0" fontId="55" fillId="11" borderId="1" xfId="30" applyFont="1" applyFill="1" applyBorder="1" applyAlignment="1">
      <alignment horizontal="left" vertical="center" wrapText="1" indent="1"/>
    </xf>
    <xf numFmtId="0" fontId="14" fillId="11" borderId="1" xfId="30" applyFont="1" applyFill="1" applyBorder="1" applyAlignment="1">
      <alignment horizontal="left" vertical="center" wrapText="1" indent="2"/>
    </xf>
    <xf numFmtId="166" fontId="17" fillId="0" borderId="1" xfId="3" applyNumberFormat="1" applyFont="1" applyBorder="1" applyAlignment="1">
      <alignment horizontal="center" vertical="center" wrapText="1"/>
    </xf>
    <xf numFmtId="1" fontId="14" fillId="7" borderId="1" xfId="3" applyNumberFormat="1" applyFont="1" applyFill="1" applyBorder="1" applyAlignment="1">
      <alignment horizontal="center" vertical="center" textRotation="90" wrapText="1"/>
    </xf>
    <xf numFmtId="9" fontId="17" fillId="0" borderId="1" xfId="3" applyFont="1" applyFill="1" applyBorder="1" applyAlignment="1">
      <alignment horizontal="center" vertical="center" wrapText="1"/>
    </xf>
    <xf numFmtId="0" fontId="17" fillId="9" borderId="1" xfId="30" applyFont="1" applyFill="1" applyBorder="1" applyAlignment="1">
      <alignment horizontal="center" vertical="center" wrapText="1"/>
    </xf>
    <xf numFmtId="0" fontId="17" fillId="9" borderId="4" xfId="30" applyFont="1" applyFill="1" applyBorder="1" applyAlignment="1">
      <alignment horizontal="center" vertical="center" wrapText="1"/>
    </xf>
    <xf numFmtId="2" fontId="27" fillId="0" borderId="1" xfId="30" applyNumberFormat="1" applyFont="1" applyFill="1" applyBorder="1" applyAlignment="1">
      <alignment vertical="top" wrapText="1"/>
    </xf>
    <xf numFmtId="1" fontId="14" fillId="7" borderId="1" xfId="1" applyNumberFormat="1" applyFont="1" applyFill="1" applyBorder="1" applyAlignment="1">
      <alignment horizontal="center" vertical="center" wrapText="1"/>
    </xf>
    <xf numFmtId="10" fontId="14" fillId="0" borderId="1" xfId="3" applyNumberFormat="1" applyFont="1" applyBorder="1" applyAlignment="1">
      <alignment horizontal="center" vertical="center" wrapText="1"/>
    </xf>
    <xf numFmtId="2" fontId="14" fillId="7" borderId="1" xfId="30" applyNumberFormat="1" applyFont="1" applyFill="1" applyBorder="1" applyAlignment="1">
      <alignment horizontal="center" vertical="center" wrapText="1"/>
    </xf>
    <xf numFmtId="168" fontId="17" fillId="0" borderId="1" xfId="1" applyNumberFormat="1" applyFont="1" applyBorder="1" applyAlignment="1">
      <alignment horizontal="center" vertical="center" wrapText="1"/>
    </xf>
    <xf numFmtId="1" fontId="14" fillId="7" borderId="1" xfId="3" applyNumberFormat="1" applyFont="1" applyFill="1" applyBorder="1" applyAlignment="1">
      <alignment horizontal="center" vertical="center" wrapText="1"/>
    </xf>
    <xf numFmtId="0" fontId="27" fillId="0" borderId="1" xfId="30" applyFont="1" applyFill="1" applyBorder="1" applyAlignment="1">
      <alignment horizontal="center" vertical="center" wrapText="1" readingOrder="1"/>
    </xf>
    <xf numFmtId="0" fontId="14" fillId="12" borderId="1" xfId="30" applyFont="1" applyFill="1" applyBorder="1" applyAlignment="1">
      <alignment horizontal="left" vertical="center" wrapText="1" indent="1" readingOrder="1"/>
    </xf>
    <xf numFmtId="0" fontId="57" fillId="0" borderId="1" xfId="30" applyFont="1" applyFill="1" applyBorder="1" applyAlignment="1">
      <alignment horizontal="left" vertical="center" wrapText="1" indent="1"/>
    </xf>
    <xf numFmtId="14" fontId="17" fillId="0" borderId="1" xfId="30" applyNumberFormat="1" applyFont="1" applyFill="1" applyBorder="1" applyAlignment="1">
      <alignment horizontal="right" vertical="center" wrapText="1"/>
    </xf>
    <xf numFmtId="173" fontId="17" fillId="0" borderId="1" xfId="31" applyNumberFormat="1" applyFont="1" applyFill="1" applyBorder="1" applyAlignment="1">
      <alignment horizontal="center" vertical="center" wrapText="1"/>
    </xf>
    <xf numFmtId="0" fontId="58" fillId="10" borderId="1" xfId="30" applyFont="1" applyFill="1" applyBorder="1" applyAlignment="1">
      <alignment horizontal="center" vertical="center" textRotation="90" wrapText="1"/>
    </xf>
    <xf numFmtId="175" fontId="59" fillId="0" borderId="29" xfId="30" applyNumberFormat="1" applyFont="1" applyFill="1" applyBorder="1" applyAlignment="1">
      <alignment horizontal="center" vertical="center" wrapText="1"/>
    </xf>
    <xf numFmtId="0" fontId="34" fillId="0" borderId="1" xfId="30" applyFont="1" applyFill="1" applyBorder="1" applyAlignment="1">
      <alignment horizontal="left" vertical="center" wrapText="1"/>
    </xf>
    <xf numFmtId="0" fontId="30" fillId="1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0" fontId="34" fillId="0" borderId="1" xfId="30" applyFont="1" applyFill="1" applyBorder="1" applyAlignment="1">
      <alignment vertical="center" wrapText="1"/>
    </xf>
    <xf numFmtId="9" fontId="17" fillId="0" borderId="1" xfId="30" applyNumberFormat="1" applyFont="1" applyFill="1" applyBorder="1" applyAlignment="1">
      <alignment horizontal="center" vertical="center" wrapText="1"/>
    </xf>
    <xf numFmtId="9" fontId="6" fillId="0" borderId="0" xfId="3" applyFont="1" applyFill="1" applyAlignment="1">
      <alignment vertical="center"/>
    </xf>
    <xf numFmtId="166" fontId="27" fillId="0" borderId="1" xfId="30" applyNumberFormat="1" applyFont="1" applyFill="1" applyBorder="1" applyAlignment="1">
      <alignment horizontal="center" vertical="center" textRotation="90" wrapText="1"/>
    </xf>
    <xf numFmtId="14" fontId="38" fillId="0" borderId="1" xfId="0" applyNumberFormat="1" applyFont="1" applyBorder="1" applyAlignment="1">
      <alignment horizontal="center" vertical="center" wrapText="1"/>
    </xf>
    <xf numFmtId="14" fontId="38" fillId="5" borderId="1" xfId="0" applyNumberFormat="1" applyFont="1" applyFill="1" applyBorder="1" applyAlignment="1">
      <alignment horizontal="center" vertical="center" wrapText="1"/>
    </xf>
    <xf numFmtId="0" fontId="34" fillId="0" borderId="1" xfId="30" applyFont="1" applyFill="1" applyBorder="1" applyAlignment="1">
      <alignment horizontal="left" vertical="center" wrapText="1"/>
    </xf>
    <xf numFmtId="0" fontId="30" fillId="1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0" fontId="34" fillId="0" borderId="1" xfId="30" applyFont="1" applyFill="1" applyBorder="1" applyAlignment="1">
      <alignment vertical="center" wrapText="1"/>
    </xf>
    <xf numFmtId="9" fontId="17" fillId="0" borderId="1" xfId="3" applyFont="1" applyFill="1" applyBorder="1" applyAlignment="1">
      <alignment horizontal="center" vertical="center" wrapText="1"/>
    </xf>
    <xf numFmtId="0" fontId="60" fillId="5" borderId="1" xfId="0" applyFont="1" applyFill="1" applyBorder="1" applyAlignment="1">
      <alignment vertical="top" wrapText="1"/>
    </xf>
    <xf numFmtId="0" fontId="34" fillId="0" borderId="1" xfId="30" applyFont="1" applyFill="1" applyBorder="1" applyAlignment="1">
      <alignment horizontal="left" vertical="center" wrapText="1"/>
    </xf>
    <xf numFmtId="0" fontId="30" fillId="1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9" fontId="17" fillId="0" borderId="1" xfId="30" applyNumberFormat="1" applyFont="1" applyFill="1" applyBorder="1" applyAlignment="1">
      <alignment horizontal="center" vertical="center" wrapText="1"/>
    </xf>
    <xf numFmtId="0" fontId="34" fillId="0" borderId="1" xfId="30" applyFont="1" applyFill="1" applyBorder="1" applyAlignment="1">
      <alignment vertical="center" wrapText="1"/>
    </xf>
    <xf numFmtId="0" fontId="34" fillId="0" borderId="1" xfId="30" applyFont="1" applyFill="1" applyBorder="1" applyAlignment="1">
      <alignment horizontal="left" vertical="center" wrapText="1"/>
    </xf>
    <xf numFmtId="0" fontId="30" fillId="1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0" fontId="34" fillId="0" borderId="1" xfId="30" applyFont="1" applyFill="1" applyBorder="1" applyAlignment="1">
      <alignment vertical="center" wrapText="1"/>
    </xf>
    <xf numFmtId="9" fontId="17" fillId="0" borderId="1" xfId="30" applyNumberFormat="1" applyFont="1" applyFill="1" applyBorder="1" applyAlignment="1">
      <alignment horizontal="center" vertical="center" wrapText="1"/>
    </xf>
    <xf numFmtId="0" fontId="39" fillId="0" borderId="1" xfId="30" applyFont="1" applyFill="1" applyBorder="1" applyAlignment="1">
      <alignment vertical="center" wrapText="1"/>
    </xf>
    <xf numFmtId="10" fontId="39" fillId="0" borderId="1" xfId="30" applyNumberFormat="1" applyFont="1" applyFill="1" applyBorder="1" applyAlignment="1">
      <alignment vertical="center" wrapText="1"/>
    </xf>
    <xf numFmtId="10" fontId="39" fillId="0" borderId="1" xfId="30" applyNumberFormat="1" applyFont="1" applyFill="1" applyBorder="1" applyAlignment="1">
      <alignment vertical="top" wrapText="1"/>
    </xf>
    <xf numFmtId="14" fontId="39" fillId="0" borderId="1" xfId="30" applyNumberFormat="1" applyFont="1" applyFill="1" applyBorder="1" applyAlignment="1">
      <alignment horizontal="right" vertical="center" wrapText="1"/>
    </xf>
    <xf numFmtId="173" fontId="39" fillId="5" borderId="1" xfId="31" applyNumberFormat="1" applyFont="1" applyFill="1" applyBorder="1" applyAlignment="1">
      <alignment horizontal="right" vertical="center" wrapText="1"/>
    </xf>
    <xf numFmtId="173" fontId="39" fillId="0" borderId="1" xfId="31" applyNumberFormat="1" applyFont="1" applyFill="1" applyBorder="1" applyAlignment="1">
      <alignment horizontal="center" vertical="center" wrapText="1"/>
    </xf>
    <xf numFmtId="0" fontId="39" fillId="0" borderId="1" xfId="30" applyFont="1" applyFill="1" applyBorder="1" applyAlignment="1">
      <alignment horizontal="left" vertical="center" wrapText="1"/>
    </xf>
    <xf numFmtId="0" fontId="62" fillId="12" borderId="1" xfId="30" applyFont="1" applyFill="1" applyBorder="1" applyAlignment="1">
      <alignment horizontal="left" vertical="center" wrapText="1" indent="1" readingOrder="1"/>
    </xf>
    <xf numFmtId="0" fontId="39" fillId="5" borderId="6" xfId="31" applyFont="1" applyFill="1" applyBorder="1" applyAlignment="1">
      <alignment horizontal="left" vertical="center" wrapText="1" indent="1"/>
    </xf>
    <xf numFmtId="0" fontId="39" fillId="0" borderId="1" xfId="30" applyFont="1" applyFill="1" applyBorder="1" applyAlignment="1">
      <alignment vertical="center" wrapText="1" readingOrder="1"/>
    </xf>
    <xf numFmtId="0" fontId="39" fillId="0" borderId="6" xfId="30" applyFont="1" applyFill="1" applyBorder="1" applyAlignment="1">
      <alignment horizontal="left" vertical="center" wrapText="1" indent="1"/>
    </xf>
    <xf numFmtId="0" fontId="17" fillId="0" borderId="1" xfId="30" applyNumberFormat="1" applyFont="1" applyFill="1" applyBorder="1" applyAlignment="1">
      <alignment horizontal="center" vertical="center" wrapText="1"/>
    </xf>
    <xf numFmtId="0" fontId="62" fillId="12" borderId="1" xfId="30" applyFont="1" applyFill="1" applyBorder="1" applyAlignment="1">
      <alignment horizontal="left" vertical="center" wrapText="1"/>
    </xf>
    <xf numFmtId="0" fontId="39" fillId="0" borderId="1" xfId="30" applyFont="1" applyFill="1" applyBorder="1" applyAlignment="1">
      <alignment horizontal="left" vertical="center" wrapText="1" indent="1"/>
    </xf>
    <xf numFmtId="0" fontId="62" fillId="12" borderId="1" xfId="30" applyFont="1" applyFill="1" applyBorder="1" applyAlignment="1">
      <alignment horizontal="left" vertical="center" wrapText="1" indent="1"/>
    </xf>
    <xf numFmtId="0" fontId="17" fillId="0" borderId="1" xfId="3" applyNumberFormat="1" applyFont="1" applyBorder="1" applyAlignment="1">
      <alignment horizontal="center" vertical="center" wrapText="1"/>
    </xf>
    <xf numFmtId="0" fontId="63" fillId="0" borderId="1" xfId="30" applyFont="1" applyFill="1" applyBorder="1" applyAlignment="1">
      <alignment horizontal="left" vertical="top" wrapText="1" indent="1"/>
    </xf>
    <xf numFmtId="10" fontId="63" fillId="0" borderId="1" xfId="30" applyNumberFormat="1" applyFont="1" applyFill="1" applyBorder="1" applyAlignment="1">
      <alignment vertical="center" wrapText="1"/>
    </xf>
    <xf numFmtId="0" fontId="25" fillId="12" borderId="1" xfId="30" applyFont="1" applyFill="1" applyBorder="1" applyAlignment="1">
      <alignment horizontal="left" vertical="center" wrapText="1" indent="1" readingOrder="1"/>
    </xf>
    <xf numFmtId="14" fontId="63" fillId="0" borderId="1" xfId="30" applyNumberFormat="1" applyFont="1" applyFill="1" applyBorder="1" applyAlignment="1">
      <alignment horizontal="right" vertical="center" wrapText="1"/>
    </xf>
    <xf numFmtId="0" fontId="63" fillId="0" borderId="1" xfId="30" applyFont="1" applyFill="1" applyBorder="1" applyAlignment="1">
      <alignment horizontal="left" vertical="center" wrapText="1"/>
    </xf>
    <xf numFmtId="173" fontId="63" fillId="5" borderId="1" xfId="31" applyNumberFormat="1" applyFont="1" applyFill="1" applyBorder="1" applyAlignment="1">
      <alignment horizontal="right" vertical="center" wrapText="1"/>
    </xf>
    <xf numFmtId="0" fontId="63" fillId="0" borderId="1" xfId="30" applyFont="1" applyFill="1" applyBorder="1" applyAlignment="1">
      <alignment vertical="center" wrapText="1"/>
    </xf>
    <xf numFmtId="9" fontId="17" fillId="0" borderId="1" xfId="30" applyNumberFormat="1" applyFont="1" applyFill="1" applyBorder="1" applyAlignment="1">
      <alignment horizontal="center" vertical="center" wrapText="1"/>
    </xf>
    <xf numFmtId="9" fontId="17" fillId="0" borderId="1" xfId="3" applyFont="1" applyFill="1" applyBorder="1" applyAlignment="1">
      <alignment horizontal="center" vertical="center" wrapText="1"/>
    </xf>
    <xf numFmtId="9" fontId="17" fillId="0" borderId="1" xfId="30" applyNumberFormat="1" applyFont="1" applyFill="1" applyBorder="1" applyAlignment="1">
      <alignment horizontal="center" vertical="center" wrapText="1"/>
    </xf>
    <xf numFmtId="9" fontId="28" fillId="7" borderId="1" xfId="3" applyFont="1" applyFill="1" applyBorder="1" applyAlignment="1">
      <alignment horizontal="center" vertical="center" wrapText="1"/>
    </xf>
    <xf numFmtId="172" fontId="17" fillId="0" borderId="1" xfId="1" applyFont="1" applyFill="1" applyBorder="1" applyAlignment="1">
      <alignment horizontal="center" vertical="center" wrapText="1"/>
    </xf>
    <xf numFmtId="172" fontId="14" fillId="7" borderId="1" xfId="1" applyFont="1" applyFill="1" applyBorder="1" applyAlignment="1">
      <alignment horizontal="center" vertical="center" wrapText="1"/>
    </xf>
    <xf numFmtId="0" fontId="50" fillId="15" borderId="23" xfId="30" applyFont="1" applyFill="1" applyBorder="1" applyAlignment="1">
      <alignment horizontal="center" vertical="center" wrapText="1"/>
    </xf>
    <xf numFmtId="0" fontId="50" fillId="16" borderId="13" xfId="30" applyFont="1" applyFill="1" applyBorder="1" applyAlignment="1">
      <alignment horizontal="center" vertical="center" wrapText="1"/>
    </xf>
    <xf numFmtId="0" fontId="14" fillId="0" borderId="1" xfId="30" applyFont="1" applyFill="1" applyBorder="1" applyAlignment="1">
      <alignment horizontal="center" vertical="center" wrapText="1"/>
    </xf>
    <xf numFmtId="4" fontId="28" fillId="0" borderId="1" xfId="30" applyNumberFormat="1" applyFont="1" applyFill="1" applyBorder="1" applyAlignment="1">
      <alignment horizontal="center" vertical="center" wrapText="1"/>
    </xf>
    <xf numFmtId="0" fontId="0" fillId="0" borderId="21" xfId="0" applyFill="1" applyBorder="1"/>
    <xf numFmtId="0" fontId="28" fillId="5" borderId="6" xfId="30" applyFont="1" applyFill="1" applyBorder="1" applyAlignment="1">
      <alignment horizontal="center" vertical="center" wrapText="1"/>
    </xf>
    <xf numFmtId="164" fontId="28" fillId="5" borderId="7" xfId="30" applyNumberFormat="1" applyFont="1" applyFill="1" applyBorder="1" applyAlignment="1">
      <alignment horizontal="center" vertical="center" wrapText="1"/>
    </xf>
    <xf numFmtId="0" fontId="50" fillId="14" borderId="23" xfId="30" applyFont="1" applyFill="1" applyBorder="1" applyAlignment="1">
      <alignment horizontal="center" vertical="center" wrapText="1"/>
    </xf>
    <xf numFmtId="0" fontId="47" fillId="10" borderId="14" xfId="30" applyFont="1" applyFill="1" applyBorder="1" applyAlignment="1">
      <alignment horizontal="left" vertical="center" wrapText="1"/>
    </xf>
    <xf numFmtId="2" fontId="17" fillId="0" borderId="1" xfId="30" applyNumberFormat="1" applyFont="1" applyFill="1" applyBorder="1" applyAlignment="1">
      <alignment horizontal="left" vertical="center" wrapText="1"/>
    </xf>
    <xf numFmtId="165" fontId="17" fillId="0" borderId="1" xfId="29" applyFont="1" applyFill="1" applyBorder="1" applyAlignment="1">
      <alignment horizontal="center" vertical="center" wrapText="1"/>
    </xf>
    <xf numFmtId="175" fontId="59" fillId="0" borderId="30" xfId="30" applyNumberFormat="1" applyFont="1" applyFill="1" applyBorder="1" applyAlignment="1">
      <alignment horizontal="center" vertical="center" wrapText="1"/>
    </xf>
    <xf numFmtId="175" fontId="59" fillId="0" borderId="23" xfId="30" applyNumberFormat="1" applyFont="1" applyFill="1" applyBorder="1" applyAlignment="1">
      <alignment horizontal="center" vertical="center" wrapText="1"/>
    </xf>
    <xf numFmtId="175" fontId="59" fillId="0" borderId="31" xfId="30" applyNumberFormat="1" applyFont="1" applyFill="1" applyBorder="1" applyAlignment="1">
      <alignment horizontal="center" vertical="center" wrapText="1"/>
    </xf>
    <xf numFmtId="0" fontId="28" fillId="9" borderId="1" xfId="30" applyFont="1" applyFill="1" applyBorder="1" applyAlignment="1">
      <alignment horizontal="center" vertical="center" wrapText="1"/>
    </xf>
    <xf numFmtId="0" fontId="28" fillId="9" borderId="20" xfId="30" applyFont="1" applyFill="1" applyBorder="1" applyAlignment="1">
      <alignment horizontal="center" vertical="center" wrapText="1"/>
    </xf>
    <xf numFmtId="0" fontId="14" fillId="9" borderId="1" xfId="30" applyFont="1" applyFill="1" applyBorder="1" applyAlignment="1">
      <alignment horizontal="center" vertical="center" textRotation="90" wrapText="1"/>
    </xf>
    <xf numFmtId="0" fontId="43" fillId="13" borderId="4" xfId="30" applyFont="1" applyFill="1" applyBorder="1" applyAlignment="1">
      <alignment horizontal="left" vertical="center" wrapText="1"/>
    </xf>
    <xf numFmtId="0" fontId="20" fillId="8" borderId="0" xfId="30" applyFont="1" applyFill="1" applyAlignment="1">
      <alignment horizontal="left" vertical="center" wrapText="1"/>
    </xf>
    <xf numFmtId="0" fontId="28" fillId="9" borderId="12" xfId="30" applyFont="1" applyFill="1" applyBorder="1" applyAlignment="1">
      <alignment horizontal="center" vertical="center" wrapText="1"/>
    </xf>
    <xf numFmtId="0" fontId="0" fillId="0" borderId="13" xfId="0" applyFill="1" applyBorder="1"/>
    <xf numFmtId="0" fontId="27" fillId="9" borderId="14" xfId="30" applyFont="1" applyFill="1" applyBorder="1" applyAlignment="1">
      <alignment horizontal="center" vertical="center" wrapText="1"/>
    </xf>
    <xf numFmtId="0" fontId="27" fillId="9" borderId="1" xfId="30" applyFont="1" applyFill="1" applyBorder="1" applyAlignment="1">
      <alignment horizontal="center" vertical="center" wrapText="1"/>
    </xf>
    <xf numFmtId="0" fontId="0" fillId="5" borderId="15" xfId="0" applyFill="1" applyBorder="1"/>
    <xf numFmtId="171" fontId="14" fillId="5" borderId="16" xfId="30" applyNumberFormat="1" applyFont="1" applyFill="1" applyBorder="1" applyAlignment="1">
      <alignment horizontal="center" vertical="center" wrapText="1"/>
    </xf>
    <xf numFmtId="171" fontId="14" fillId="5" borderId="17" xfId="30" applyNumberFormat="1" applyFont="1" applyFill="1" applyBorder="1" applyAlignment="1">
      <alignment horizontal="center" vertical="center" wrapText="1"/>
    </xf>
    <xf numFmtId="166" fontId="14" fillId="0" borderId="18" xfId="3" applyNumberFormat="1" applyFont="1" applyFill="1" applyBorder="1" applyAlignment="1">
      <alignment horizontal="center" vertical="center" wrapText="1"/>
    </xf>
    <xf numFmtId="0" fontId="0" fillId="0" borderId="1" xfId="0" applyFill="1" applyBorder="1"/>
    <xf numFmtId="0" fontId="0" fillId="5" borderId="1" xfId="0" applyFill="1" applyBorder="1"/>
    <xf numFmtId="0" fontId="0" fillId="10" borderId="1" xfId="0" applyFill="1" applyBorder="1"/>
    <xf numFmtId="0" fontId="11" fillId="0" borderId="1" xfId="30" applyFont="1" applyFill="1" applyBorder="1" applyAlignment="1">
      <alignment horizontal="left" vertical="center" wrapText="1"/>
    </xf>
    <xf numFmtId="0" fontId="34" fillId="0" borderId="1" xfId="30" applyFont="1" applyFill="1" applyBorder="1" applyAlignment="1">
      <alignment horizontal="left" vertical="center" wrapText="1"/>
    </xf>
    <xf numFmtId="0" fontId="34" fillId="5" borderId="1" xfId="31" applyFont="1" applyFill="1" applyBorder="1" applyAlignment="1">
      <alignment horizontal="left" vertical="center" wrapText="1"/>
    </xf>
    <xf numFmtId="0" fontId="32" fillId="10" borderId="1" xfId="30" applyFont="1" applyFill="1" applyBorder="1" applyAlignment="1">
      <alignment horizontal="left" vertical="center" wrapText="1"/>
    </xf>
    <xf numFmtId="0" fontId="28" fillId="0" borderId="1" xfId="30" applyFont="1" applyFill="1" applyBorder="1" applyAlignment="1">
      <alignment horizontal="left" vertical="center" wrapText="1"/>
    </xf>
    <xf numFmtId="0" fontId="34" fillId="0" borderId="6" xfId="30" applyFont="1" applyFill="1" applyBorder="1" applyAlignment="1">
      <alignment horizontal="left" vertical="center" wrapText="1"/>
    </xf>
    <xf numFmtId="0" fontId="34" fillId="0" borderId="7" xfId="30" applyFont="1" applyFill="1" applyBorder="1" applyAlignment="1">
      <alignment horizontal="left" vertical="center" wrapText="1"/>
    </xf>
    <xf numFmtId="0" fontId="14" fillId="7" borderId="1" xfId="30" applyFont="1" applyFill="1" applyBorder="1" applyAlignment="1">
      <alignment horizontal="center" vertical="center" wrapText="1"/>
    </xf>
    <xf numFmtId="0" fontId="24" fillId="7" borderId="1" xfId="30" applyFont="1" applyFill="1" applyBorder="1" applyAlignment="1">
      <alignment horizontal="center" vertical="center" wrapText="1"/>
    </xf>
    <xf numFmtId="17" fontId="24" fillId="7" borderId="1" xfId="30" applyNumberFormat="1" applyFont="1" applyFill="1" applyBorder="1" applyAlignment="1">
      <alignment horizontal="center" vertical="center" wrapText="1"/>
    </xf>
    <xf numFmtId="0" fontId="26" fillId="0" borderId="1" xfId="30" applyFont="1" applyFill="1" applyBorder="1" applyAlignment="1">
      <alignment horizontal="center" vertical="center" wrapText="1"/>
    </xf>
    <xf numFmtId="0" fontId="14" fillId="9" borderId="1" xfId="30" applyFont="1" applyFill="1" applyBorder="1" applyAlignment="1">
      <alignment horizontal="center" vertical="center" wrapText="1"/>
    </xf>
    <xf numFmtId="0" fontId="14" fillId="11" borderId="1" xfId="30" applyFont="1" applyFill="1" applyBorder="1" applyAlignment="1">
      <alignment horizontal="center" vertical="center" wrapText="1"/>
    </xf>
    <xf numFmtId="0" fontId="27" fillId="0" borderId="1" xfId="30" applyFont="1" applyFill="1" applyBorder="1" applyAlignment="1">
      <alignment horizontal="left" vertical="center" wrapText="1"/>
    </xf>
    <xf numFmtId="0" fontId="27" fillId="0" borderId="1" xfId="30" applyFont="1" applyFill="1" applyBorder="1" applyAlignment="1">
      <alignment horizontal="left" vertical="center" wrapText="1" readingOrder="1"/>
    </xf>
    <xf numFmtId="0" fontId="34" fillId="0" borderId="1" xfId="30" applyFont="1" applyFill="1" applyBorder="1" applyAlignment="1">
      <alignment horizontal="left" vertical="center" wrapText="1" readingOrder="1"/>
    </xf>
    <xf numFmtId="0" fontId="14" fillId="12" borderId="1" xfId="30" applyFont="1" applyFill="1" applyBorder="1" applyAlignment="1">
      <alignment horizontal="center" vertical="center" wrapText="1"/>
    </xf>
    <xf numFmtId="0" fontId="14" fillId="5" borderId="1" xfId="30" applyFont="1" applyFill="1" applyBorder="1" applyAlignment="1">
      <alignment horizontal="left" vertical="center" wrapText="1"/>
    </xf>
    <xf numFmtId="0" fontId="17" fillId="5" borderId="1" xfId="30" applyFont="1" applyFill="1" applyBorder="1" applyAlignment="1">
      <alignment horizontal="left" vertical="center" wrapText="1"/>
    </xf>
    <xf numFmtId="10" fontId="13" fillId="0" borderId="1" xfId="30" applyNumberFormat="1" applyFont="1" applyFill="1" applyBorder="1" applyAlignment="1">
      <alignment horizontal="left" vertical="center" wrapText="1"/>
    </xf>
    <xf numFmtId="0" fontId="29" fillId="10" borderId="1" xfId="30" applyFont="1" applyFill="1" applyBorder="1" applyAlignment="1">
      <alignment horizontal="left" vertical="center" wrapText="1"/>
    </xf>
    <xf numFmtId="0" fontId="25" fillId="7" borderId="1" xfId="30" applyFont="1" applyFill="1" applyBorder="1" applyAlignment="1">
      <alignment horizontal="center" vertical="center" wrapText="1"/>
    </xf>
    <xf numFmtId="0" fontId="13" fillId="0" borderId="1" xfId="30" applyFont="1" applyFill="1" applyBorder="1" applyAlignment="1">
      <alignment horizontal="center" vertical="center" wrapText="1"/>
    </xf>
    <xf numFmtId="170" fontId="14" fillId="9" borderId="1" xfId="30" applyNumberFormat="1" applyFont="1" applyFill="1" applyBorder="1" applyAlignment="1">
      <alignment horizontal="center" vertical="center" wrapText="1"/>
    </xf>
    <xf numFmtId="0" fontId="0" fillId="0" borderId="0" xfId="0"/>
    <xf numFmtId="0" fontId="0" fillId="5" borderId="0" xfId="0" applyFill="1"/>
    <xf numFmtId="0" fontId="10" fillId="5" borderId="0" xfId="30" applyFont="1" applyFill="1" applyAlignment="1">
      <alignment horizontal="left" vertical="center" wrapText="1"/>
    </xf>
    <xf numFmtId="0" fontId="12" fillId="6" borderId="1" xfId="30" applyFont="1" applyFill="1" applyBorder="1" applyAlignment="1">
      <alignment horizontal="center" vertical="center" wrapText="1"/>
    </xf>
    <xf numFmtId="0" fontId="14" fillId="5" borderId="0" xfId="30" applyFont="1" applyFill="1" applyAlignment="1">
      <alignment horizontal="left" vertical="center" wrapText="1"/>
    </xf>
    <xf numFmtId="0" fontId="14" fillId="7" borderId="1" xfId="30" applyFont="1" applyFill="1" applyBorder="1" applyAlignment="1">
      <alignment horizontal="left" vertical="center" wrapText="1"/>
    </xf>
    <xf numFmtId="0" fontId="14" fillId="5" borderId="0" xfId="30" applyFont="1" applyFill="1" applyAlignment="1">
      <alignment vertical="center" wrapText="1"/>
    </xf>
    <xf numFmtId="0" fontId="14" fillId="5" borderId="2" xfId="30" applyFont="1" applyFill="1" applyBorder="1" applyAlignment="1">
      <alignment horizontal="left" vertical="center" wrapText="1"/>
    </xf>
    <xf numFmtId="2" fontId="13" fillId="5" borderId="1" xfId="30" applyNumberFormat="1" applyFont="1" applyFill="1" applyBorder="1" applyAlignment="1">
      <alignment horizontal="left" vertical="center" wrapText="1"/>
    </xf>
    <xf numFmtId="0" fontId="19" fillId="5" borderId="1" xfId="30" applyFont="1" applyFill="1" applyBorder="1" applyAlignment="1">
      <alignment horizontal="left" vertical="center" wrapText="1"/>
    </xf>
    <xf numFmtId="10" fontId="7" fillId="0" borderId="1" xfId="30" applyNumberFormat="1" applyFont="1" applyFill="1" applyBorder="1" applyAlignment="1">
      <alignment horizontal="center" vertical="center" wrapText="1"/>
    </xf>
    <xf numFmtId="0" fontId="60" fillId="0" borderId="6" xfId="0" applyFont="1" applyBorder="1" applyAlignment="1">
      <alignment horizontal="left" vertical="center" wrapText="1"/>
    </xf>
    <xf numFmtId="0" fontId="60" fillId="0" borderId="7" xfId="0" applyFont="1" applyBorder="1" applyAlignment="1">
      <alignment horizontal="left" vertical="center" wrapText="1"/>
    </xf>
    <xf numFmtId="0" fontId="0" fillId="16" borderId="22" xfId="0" applyFill="1" applyBorder="1"/>
    <xf numFmtId="0" fontId="28" fillId="16" borderId="13" xfId="30" applyFont="1" applyFill="1" applyBorder="1" applyAlignment="1">
      <alignment horizontal="left" vertical="center" wrapText="1"/>
    </xf>
    <xf numFmtId="0" fontId="28" fillId="5" borderId="28" xfId="30" applyFont="1" applyFill="1" applyBorder="1" applyAlignment="1">
      <alignment horizontal="center" vertical="center" wrapText="1"/>
    </xf>
    <xf numFmtId="0" fontId="28" fillId="14" borderId="13" xfId="30" applyFont="1" applyFill="1" applyBorder="1" applyAlignment="1">
      <alignment horizontal="left" vertical="center" wrapText="1"/>
    </xf>
    <xf numFmtId="0" fontId="28" fillId="15" borderId="13" xfId="30" applyFont="1" applyFill="1" applyBorder="1" applyAlignment="1">
      <alignment horizontal="left" vertical="center" wrapText="1"/>
    </xf>
    <xf numFmtId="172" fontId="28" fillId="0" borderId="1" xfId="1" applyFont="1" applyFill="1" applyBorder="1" applyAlignment="1">
      <alignment horizontal="center" vertical="center" wrapText="1"/>
    </xf>
    <xf numFmtId="9" fontId="36" fillId="0" borderId="1" xfId="30" applyNumberFormat="1" applyFont="1" applyFill="1" applyBorder="1" applyAlignment="1">
      <alignment horizontal="center" vertical="center" textRotation="90" wrapText="1"/>
    </xf>
    <xf numFmtId="175" fontId="59" fillId="0" borderId="32" xfId="30" applyNumberFormat="1" applyFont="1" applyFill="1" applyBorder="1" applyAlignment="1">
      <alignment horizontal="center" vertical="center" wrapText="1"/>
    </xf>
    <xf numFmtId="175" fontId="59" fillId="0" borderId="33" xfId="30" applyNumberFormat="1" applyFont="1" applyFill="1" applyBorder="1" applyAlignment="1">
      <alignment horizontal="center" vertical="center" wrapText="1"/>
    </xf>
    <xf numFmtId="165" fontId="51" fillId="0" borderId="1" xfId="29" applyFont="1" applyFill="1" applyBorder="1" applyAlignment="1">
      <alignment horizontal="center" vertical="center" wrapText="1"/>
    </xf>
    <xf numFmtId="4" fontId="52" fillId="0" borderId="1" xfId="30" applyNumberFormat="1" applyFont="1" applyFill="1" applyBorder="1" applyAlignment="1">
      <alignment horizontal="center" vertical="center" wrapText="1"/>
    </xf>
    <xf numFmtId="0" fontId="0" fillId="10" borderId="14" xfId="0" applyFill="1" applyBorder="1"/>
    <xf numFmtId="2" fontId="27" fillId="0" borderId="1" xfId="30" applyNumberFormat="1" applyFont="1" applyFill="1" applyBorder="1" applyAlignment="1">
      <alignment horizontal="left" vertical="center" wrapText="1"/>
    </xf>
    <xf numFmtId="0" fontId="30" fillId="10" borderId="1" xfId="30" applyFont="1" applyFill="1" applyBorder="1" applyAlignment="1">
      <alignment horizontal="center" vertical="center" wrapText="1"/>
    </xf>
    <xf numFmtId="172" fontId="14" fillId="7" borderId="1" xfId="1" applyFont="1" applyFill="1" applyBorder="1" applyAlignment="1">
      <alignment horizontal="center" vertical="center" wrapText="1"/>
    </xf>
    <xf numFmtId="0" fontId="16" fillId="0" borderId="27" xfId="30" applyFont="1" applyFill="1" applyBorder="1" applyAlignment="1">
      <alignment horizontal="center" vertical="center" wrapText="1"/>
    </xf>
    <xf numFmtId="166" fontId="28" fillId="0" borderId="18" xfId="3" applyNumberFormat="1" applyFont="1" applyFill="1" applyBorder="1" applyAlignment="1">
      <alignment horizontal="center" vertical="center" wrapText="1"/>
    </xf>
    <xf numFmtId="0" fontId="32" fillId="10" borderId="1" xfId="30" applyFont="1" applyFill="1" applyBorder="1" applyAlignment="1">
      <alignment horizontal="left" vertical="center" wrapText="1" indent="1"/>
    </xf>
    <xf numFmtId="0" fontId="30" fillId="8" borderId="0" xfId="30" applyFont="1" applyFill="1" applyAlignment="1">
      <alignment horizontal="left" vertical="center" wrapText="1"/>
    </xf>
    <xf numFmtId="0" fontId="34" fillId="0" borderId="1" xfId="30" applyFont="1" applyFill="1" applyBorder="1" applyAlignment="1">
      <alignment horizontal="left" vertical="center" wrapText="1" indent="1"/>
    </xf>
    <xf numFmtId="0" fontId="34" fillId="5" borderId="1" xfId="31" applyFont="1" applyFill="1" applyBorder="1" applyAlignment="1">
      <alignment horizontal="left" vertical="center" wrapText="1" indent="1"/>
    </xf>
    <xf numFmtId="0" fontId="16" fillId="7" borderId="1" xfId="30" applyFont="1" applyFill="1" applyBorder="1" applyAlignment="1">
      <alignment horizontal="center" vertical="center" wrapText="1"/>
    </xf>
    <xf numFmtId="0" fontId="17" fillId="0" borderId="1" xfId="30" applyFont="1" applyFill="1" applyBorder="1" applyAlignment="1">
      <alignment horizontal="center" vertical="center" wrapText="1"/>
    </xf>
    <xf numFmtId="9" fontId="27" fillId="0" borderId="1" xfId="30" applyNumberFormat="1" applyFont="1" applyFill="1" applyBorder="1" applyAlignment="1">
      <alignment horizontal="center" vertical="center" textRotation="90" wrapText="1"/>
    </xf>
    <xf numFmtId="10" fontId="13" fillId="0" borderId="1" xfId="30" applyNumberFormat="1" applyFont="1" applyFill="1" applyBorder="1" applyAlignment="1">
      <alignment horizontal="center" vertical="center" wrapText="1"/>
    </xf>
    <xf numFmtId="10" fontId="13" fillId="0" borderId="1" xfId="30" applyNumberFormat="1" applyFont="1" applyFill="1" applyBorder="1" applyAlignment="1">
      <alignment horizontal="left" vertical="center" wrapText="1" indent="1"/>
    </xf>
    <xf numFmtId="0" fontId="29" fillId="10" borderId="1" xfId="30" applyFont="1" applyFill="1" applyBorder="1" applyAlignment="1">
      <alignment horizontal="left" vertical="center" wrapText="1" indent="1"/>
    </xf>
    <xf numFmtId="0" fontId="13" fillId="5" borderId="1" xfId="30" applyFont="1" applyFill="1" applyBorder="1" applyAlignment="1">
      <alignment horizontal="left" vertical="center" wrapText="1"/>
    </xf>
    <xf numFmtId="165" fontId="52" fillId="0" borderId="1" xfId="2" applyFont="1" applyFill="1" applyBorder="1" applyAlignment="1">
      <alignment horizontal="center" vertical="center" wrapText="1"/>
    </xf>
    <xf numFmtId="165" fontId="51" fillId="0" borderId="1" xfId="2" applyFont="1" applyFill="1" applyBorder="1" applyAlignment="1">
      <alignment horizontal="center" vertical="center" wrapText="1"/>
    </xf>
    <xf numFmtId="0" fontId="47" fillId="10" borderId="1" xfId="30" applyFont="1" applyFill="1" applyBorder="1" applyAlignment="1">
      <alignment horizontal="left" vertical="center" wrapText="1"/>
    </xf>
    <xf numFmtId="0" fontId="34" fillId="5" borderId="6" xfId="31" applyFont="1" applyFill="1" applyBorder="1" applyAlignment="1">
      <alignment horizontal="left" vertical="center" wrapText="1"/>
    </xf>
    <xf numFmtId="0" fontId="34" fillId="5" borderId="7" xfId="31" applyFont="1" applyFill="1" applyBorder="1" applyAlignment="1">
      <alignment horizontal="left" vertical="center" wrapText="1"/>
    </xf>
    <xf numFmtId="0" fontId="14" fillId="5" borderId="3" xfId="30" applyFont="1" applyFill="1" applyBorder="1" applyAlignment="1">
      <alignment vertical="center" wrapText="1"/>
    </xf>
    <xf numFmtId="0" fontId="29" fillId="10" borderId="14" xfId="30" applyFont="1" applyFill="1" applyBorder="1" applyAlignment="1">
      <alignment horizontal="left" vertical="center" wrapText="1"/>
    </xf>
    <xf numFmtId="2" fontId="27" fillId="0" borderId="1" xfId="30" applyNumberFormat="1" applyFont="1" applyFill="1" applyBorder="1" applyAlignment="1">
      <alignment horizontal="left" vertical="center" wrapText="1" indent="2"/>
    </xf>
    <xf numFmtId="165" fontId="14" fillId="0" borderId="1" xfId="29" applyFont="1" applyFill="1" applyBorder="1" applyAlignment="1">
      <alignment horizontal="center" vertical="center" wrapText="1"/>
    </xf>
    <xf numFmtId="0" fontId="14" fillId="9" borderId="12" xfId="30" applyFont="1" applyFill="1" applyBorder="1" applyAlignment="1">
      <alignment horizontal="center" vertical="center" wrapText="1"/>
    </xf>
    <xf numFmtId="171" fontId="53" fillId="5" borderId="16" xfId="30" applyNumberFormat="1" applyFont="1" applyFill="1" applyBorder="1" applyAlignment="1">
      <alignment horizontal="center" vertical="center" wrapText="1"/>
    </xf>
    <xf numFmtId="171" fontId="53" fillId="5" borderId="17" xfId="30" applyNumberFormat="1" applyFont="1" applyFill="1" applyBorder="1" applyAlignment="1">
      <alignment horizontal="center" vertical="center" wrapText="1"/>
    </xf>
    <xf numFmtId="10" fontId="53" fillId="0" borderId="18" xfId="32" applyNumberFormat="1" applyFont="1" applyFill="1" applyBorder="1" applyAlignment="1">
      <alignment horizontal="center" vertical="center" wrapText="1"/>
    </xf>
    <xf numFmtId="0" fontId="14" fillId="0" borderId="1" xfId="30" applyFont="1" applyFill="1" applyBorder="1" applyAlignment="1">
      <alignment horizontal="left" vertical="center" wrapText="1"/>
    </xf>
    <xf numFmtId="0" fontId="39" fillId="0" borderId="1" xfId="30" applyFont="1" applyFill="1" applyBorder="1" applyAlignment="1">
      <alignment horizontal="left" vertical="center" wrapText="1" indent="1"/>
    </xf>
    <xf numFmtId="0" fontId="39" fillId="5" borderId="1" xfId="31" applyFont="1" applyFill="1" applyBorder="1" applyAlignment="1">
      <alignment horizontal="left" vertical="center" wrapText="1" indent="1"/>
    </xf>
    <xf numFmtId="0" fontId="14" fillId="0" borderId="1" xfId="30" applyFont="1" applyFill="1" applyBorder="1" applyAlignment="1">
      <alignment horizontal="left" vertical="top" wrapText="1"/>
    </xf>
    <xf numFmtId="0" fontId="39" fillId="0" borderId="1" xfId="30" applyFont="1" applyFill="1" applyBorder="1" applyAlignment="1">
      <alignment horizontal="left" vertical="top" wrapText="1" indent="1"/>
    </xf>
    <xf numFmtId="0" fontId="61" fillId="5" borderId="1" xfId="31" applyFont="1" applyFill="1" applyBorder="1" applyAlignment="1">
      <alignment horizontal="left" vertical="center" wrapText="1" indent="1"/>
    </xf>
    <xf numFmtId="0" fontId="36" fillId="7" borderId="1" xfId="30" applyFont="1" applyFill="1" applyBorder="1" applyAlignment="1">
      <alignment horizontal="center" vertical="center" wrapText="1"/>
    </xf>
    <xf numFmtId="0" fontId="32" fillId="10" borderId="1" xfId="30" applyFont="1" applyFill="1" applyBorder="1" applyAlignment="1">
      <alignment horizontal="left" vertical="center" wrapText="1" indent="2"/>
    </xf>
    <xf numFmtId="0" fontId="27" fillId="7" borderId="1" xfId="30" applyFont="1" applyFill="1" applyBorder="1" applyAlignment="1">
      <alignment horizontal="center" vertical="center" wrapText="1"/>
    </xf>
    <xf numFmtId="10" fontId="13" fillId="0" borderId="1" xfId="30" applyNumberFormat="1" applyFont="1" applyFill="1" applyBorder="1" applyAlignment="1">
      <alignment horizontal="left" vertical="center" wrapText="1" indent="2"/>
    </xf>
    <xf numFmtId="0" fontId="14" fillId="5" borderId="3" xfId="30" applyFont="1" applyFill="1" applyBorder="1" applyAlignment="1">
      <alignment horizontal="left" vertical="center" wrapText="1"/>
    </xf>
    <xf numFmtId="0" fontId="13" fillId="5" borderId="1" xfId="30" applyFont="1" applyFill="1" applyBorder="1" applyAlignment="1">
      <alignment horizontal="left" vertical="center" wrapText="1" indent="1"/>
    </xf>
    <xf numFmtId="0" fontId="12" fillId="6" borderId="8" xfId="30" applyFont="1" applyFill="1" applyBorder="1" applyAlignment="1">
      <alignment horizontal="left" vertical="center" wrapText="1"/>
    </xf>
    <xf numFmtId="0" fontId="0" fillId="5" borderId="3" xfId="0" applyFill="1" applyBorder="1"/>
    <xf numFmtId="0" fontId="60" fillId="5" borderId="6" xfId="0" applyFont="1" applyFill="1" applyBorder="1" applyAlignment="1">
      <alignment horizontal="left" vertical="center" wrapText="1"/>
    </xf>
    <xf numFmtId="0" fontId="60" fillId="5" borderId="7" xfId="0" applyFont="1" applyFill="1" applyBorder="1" applyAlignment="1">
      <alignment horizontal="left" vertical="center" wrapText="1"/>
    </xf>
    <xf numFmtId="0" fontId="28" fillId="5" borderId="0" xfId="30" applyFont="1" applyFill="1" applyAlignment="1">
      <alignment horizontal="center" vertical="center" wrapText="1"/>
    </xf>
    <xf numFmtId="0" fontId="34" fillId="0" borderId="1" xfId="30" applyFont="1" applyFill="1" applyBorder="1" applyAlignment="1">
      <alignment vertical="center" wrapText="1"/>
    </xf>
    <xf numFmtId="0" fontId="32" fillId="10" borderId="14" xfId="30" applyFont="1" applyFill="1" applyBorder="1" applyAlignment="1">
      <alignment horizontal="left" vertical="center" wrapText="1"/>
    </xf>
    <xf numFmtId="2" fontId="34" fillId="0" borderId="1" xfId="30" applyNumberFormat="1" applyFont="1" applyFill="1" applyBorder="1" applyAlignment="1">
      <alignment horizontal="left" vertical="center" wrapText="1"/>
    </xf>
    <xf numFmtId="10" fontId="14" fillId="0" borderId="18" xfId="32" applyNumberFormat="1" applyFont="1" applyFill="1" applyBorder="1" applyAlignment="1">
      <alignment horizontal="center" vertical="center" wrapText="1"/>
    </xf>
    <xf numFmtId="0" fontId="11" fillId="7" borderId="1" xfId="30" applyFont="1" applyFill="1" applyBorder="1" applyAlignment="1">
      <alignment horizontal="center" vertical="center" wrapText="1"/>
    </xf>
    <xf numFmtId="9" fontId="14" fillId="7" borderId="1" xfId="30" applyNumberFormat="1" applyFont="1" applyFill="1" applyBorder="1" applyAlignment="1">
      <alignment horizontal="center" vertical="center" wrapText="1"/>
    </xf>
    <xf numFmtId="9" fontId="17" fillId="0" borderId="1" xfId="30" applyNumberFormat="1" applyFont="1" applyFill="1" applyBorder="1" applyAlignment="1">
      <alignment horizontal="center" vertical="center" wrapText="1"/>
    </xf>
    <xf numFmtId="2" fontId="27" fillId="0" borderId="1" xfId="30" applyNumberFormat="1" applyFont="1" applyFill="1" applyBorder="1" applyAlignment="1">
      <alignment horizontal="left" vertical="center" wrapText="1" indent="1"/>
    </xf>
    <xf numFmtId="0" fontId="28" fillId="0" borderId="13" xfId="30" applyFont="1" applyFill="1" applyBorder="1" applyAlignment="1">
      <alignment horizontal="center" vertical="center" wrapText="1"/>
    </xf>
    <xf numFmtId="0" fontId="17" fillId="0" borderId="1" xfId="30" applyFont="1" applyFill="1" applyBorder="1" applyAlignment="1">
      <alignment horizontal="left" vertical="center" wrapText="1"/>
    </xf>
    <xf numFmtId="0" fontId="17" fillId="0" borderId="1" xfId="30" applyFont="1" applyFill="1" applyBorder="1" applyAlignment="1">
      <alignment horizontal="left" vertical="center" wrapText="1" readingOrder="1"/>
    </xf>
    <xf numFmtId="0" fontId="13" fillId="0" borderId="1" xfId="30" applyFont="1" applyFill="1" applyBorder="1" applyAlignment="1">
      <alignment horizontal="left" vertical="center" wrapText="1"/>
    </xf>
    <xf numFmtId="0" fontId="39" fillId="5" borderId="1" xfId="31" applyFont="1" applyFill="1" applyBorder="1" applyAlignment="1">
      <alignment horizontal="left" vertical="top" wrapText="1" indent="1"/>
    </xf>
    <xf numFmtId="0" fontId="25" fillId="0" borderId="1" xfId="30" applyFont="1" applyFill="1" applyBorder="1" applyAlignment="1">
      <alignment horizontal="left" vertical="center" wrapText="1"/>
    </xf>
    <xf numFmtId="0" fontId="39" fillId="0" borderId="6" xfId="30" applyFont="1" applyFill="1" applyBorder="1" applyAlignment="1">
      <alignment horizontal="left" vertical="center" wrapText="1"/>
    </xf>
    <xf numFmtId="0" fontId="39" fillId="0" borderId="7" xfId="30" applyFont="1" applyFill="1" applyBorder="1" applyAlignment="1">
      <alignment horizontal="left" vertical="center" wrapText="1"/>
    </xf>
    <xf numFmtId="0" fontId="27" fillId="0" borderId="1" xfId="30" applyFont="1" applyFill="1" applyBorder="1" applyAlignment="1">
      <alignment horizontal="left" vertical="top" wrapText="1" readingOrder="1"/>
    </xf>
    <xf numFmtId="0" fontId="32" fillId="10" borderId="1" xfId="30" applyFont="1" applyFill="1" applyBorder="1" applyAlignment="1">
      <alignment horizontal="left" vertical="center" wrapText="1" indent="3"/>
    </xf>
    <xf numFmtId="0" fontId="27" fillId="0" borderId="1" xfId="30" applyFont="1" applyFill="1" applyBorder="1" applyAlignment="1">
      <alignment horizontal="left" vertical="top" wrapText="1"/>
    </xf>
    <xf numFmtId="0" fontId="46" fillId="0" borderId="1" xfId="30" applyFont="1" applyFill="1" applyBorder="1" applyAlignment="1">
      <alignment horizontal="left" vertical="center" wrapText="1"/>
    </xf>
    <xf numFmtId="0" fontId="41" fillId="0" borderId="1" xfId="30" applyFont="1" applyFill="1" applyBorder="1" applyAlignment="1">
      <alignment horizontal="left" vertical="top" wrapText="1" readingOrder="1"/>
    </xf>
    <xf numFmtId="9" fontId="17" fillId="0" borderId="1" xfId="3" applyFont="1" applyFill="1" applyBorder="1" applyAlignment="1">
      <alignment horizontal="center" vertical="center" wrapText="1"/>
    </xf>
    <xf numFmtId="0" fontId="29" fillId="10" borderId="14" xfId="30" applyFont="1" applyFill="1" applyBorder="1" applyAlignment="1">
      <alignment horizontal="left" vertical="center" wrapText="1" indent="1"/>
    </xf>
    <xf numFmtId="0" fontId="17" fillId="0" borderId="6" xfId="30" applyFont="1" applyFill="1" applyBorder="1" applyAlignment="1">
      <alignment horizontal="left" vertical="center" wrapText="1"/>
    </xf>
    <xf numFmtId="0" fontId="17" fillId="0" borderId="7" xfId="30" applyFont="1" applyFill="1" applyBorder="1" applyAlignment="1">
      <alignment horizontal="left" vertical="center" wrapText="1"/>
    </xf>
    <xf numFmtId="0" fontId="17" fillId="0" borderId="1" xfId="30" applyFont="1" applyFill="1" applyBorder="1" applyAlignment="1">
      <alignment horizontal="left" vertical="top" wrapText="1"/>
    </xf>
    <xf numFmtId="0" fontId="13" fillId="0" borderId="1" xfId="30" applyFont="1" applyFill="1" applyBorder="1" applyAlignment="1">
      <alignment horizontal="left" vertical="center" wrapText="1" indent="2"/>
    </xf>
    <xf numFmtId="0" fontId="29" fillId="10" borderId="1" xfId="30" applyFont="1" applyFill="1" applyBorder="1" applyAlignment="1">
      <alignment horizontal="left" vertical="center" wrapText="1" indent="2"/>
    </xf>
    <xf numFmtId="0" fontId="17" fillId="0" borderId="1" xfId="30" applyFont="1" applyFill="1" applyBorder="1" applyAlignment="1">
      <alignment horizontal="left" vertical="center" wrapText="1" indent="1"/>
    </xf>
    <xf numFmtId="0" fontId="17" fillId="5" borderId="1" xfId="31" applyFont="1" applyFill="1" applyBorder="1" applyAlignment="1">
      <alignment horizontal="left" vertical="center" wrapText="1" indent="1"/>
    </xf>
    <xf numFmtId="0" fontId="17" fillId="0" borderId="1" xfId="31" applyFont="1" applyFill="1" applyBorder="1" applyAlignment="1">
      <alignment horizontal="left" vertical="top" wrapText="1" indent="1"/>
    </xf>
    <xf numFmtId="0" fontId="27" fillId="0" borderId="1" xfId="30" applyFont="1" applyFill="1" applyBorder="1" applyAlignment="1">
      <alignment horizontal="left" vertical="top" wrapText="1" indent="1" readingOrder="1"/>
    </xf>
    <xf numFmtId="2" fontId="17" fillId="0" borderId="1" xfId="30" applyNumberFormat="1" applyFont="1" applyFill="1" applyBorder="1" applyAlignment="1">
      <alignment horizontal="left" vertical="center" wrapText="1" indent="2"/>
    </xf>
    <xf numFmtId="0" fontId="63" fillId="0" borderId="1" xfId="30" applyFont="1" applyFill="1" applyBorder="1" applyAlignment="1">
      <alignment horizontal="left" vertical="center" wrapText="1" indent="1"/>
    </xf>
    <xf numFmtId="0" fontId="63" fillId="5" borderId="1" xfId="31" applyFont="1" applyFill="1" applyBorder="1" applyAlignment="1">
      <alignment horizontal="left" vertical="center" wrapText="1" indent="1"/>
    </xf>
    <xf numFmtId="2" fontId="63" fillId="0" borderId="1" xfId="30" applyNumberFormat="1" applyFont="1" applyFill="1" applyBorder="1" applyAlignment="1">
      <alignment horizontal="left" vertical="center" wrapText="1" indent="2"/>
    </xf>
    <xf numFmtId="0" fontId="63" fillId="0" borderId="1" xfId="31" applyFont="1" applyFill="1" applyBorder="1" applyAlignment="1">
      <alignment horizontal="left" vertical="top" wrapText="1" indent="1"/>
    </xf>
    <xf numFmtId="0" fontId="63" fillId="0" borderId="1" xfId="31" applyFont="1" applyFill="1" applyBorder="1" applyAlignment="1">
      <alignment horizontal="left" vertical="center" wrapText="1" indent="1"/>
    </xf>
    <xf numFmtId="0" fontId="63" fillId="0" borderId="6" xfId="30" applyFont="1" applyFill="1" applyBorder="1" applyAlignment="1">
      <alignment horizontal="left" vertical="center" wrapText="1"/>
    </xf>
    <xf numFmtId="0" fontId="63" fillId="0" borderId="7" xfId="30" applyFont="1" applyFill="1" applyBorder="1" applyAlignment="1">
      <alignment horizontal="left" vertical="center" wrapText="1"/>
    </xf>
    <xf numFmtId="0" fontId="27" fillId="0" borderId="1" xfId="30" applyFont="1" applyFill="1" applyBorder="1" applyAlignment="1">
      <alignment horizontal="left" vertical="center" wrapText="1" indent="1" readingOrder="1"/>
    </xf>
    <xf numFmtId="0" fontId="27" fillId="0" borderId="1" xfId="30" applyFont="1" applyFill="1" applyBorder="1" applyAlignment="1">
      <alignment horizontal="center" vertical="center" wrapText="1" readingOrder="1"/>
    </xf>
    <xf numFmtId="0" fontId="32" fillId="10" borderId="1" xfId="30" applyFont="1" applyFill="1" applyBorder="1" applyAlignment="1">
      <alignment horizontal="center" vertical="center" wrapText="1"/>
    </xf>
    <xf numFmtId="0" fontId="36" fillId="0" borderId="1" xfId="30" applyFont="1" applyFill="1" applyBorder="1" applyAlignment="1">
      <alignment horizontal="left" vertical="center" wrapText="1"/>
    </xf>
    <xf numFmtId="10" fontId="17" fillId="0" borderId="1" xfId="30" applyNumberFormat="1" applyFont="1" applyFill="1" applyBorder="1" applyAlignment="1">
      <alignment horizontal="left" vertical="top" wrapText="1"/>
    </xf>
    <xf numFmtId="0" fontId="13" fillId="0" borderId="1" xfId="0" applyFont="1" applyFill="1" applyBorder="1" applyAlignment="1">
      <alignment horizontal="left" vertical="center" wrapText="1"/>
    </xf>
    <xf numFmtId="0" fontId="56" fillId="0" borderId="1" xfId="30" applyFont="1" applyFill="1" applyBorder="1" applyAlignment="1">
      <alignment horizontal="center" vertical="center" wrapText="1" readingOrder="1"/>
    </xf>
    <xf numFmtId="0" fontId="13" fillId="0" borderId="1" xfId="30" applyFont="1" applyFill="1" applyBorder="1" applyAlignment="1">
      <alignment horizontal="left" vertical="center" wrapText="1" indent="1" readingOrder="1"/>
    </xf>
    <xf numFmtId="0" fontId="13" fillId="0" borderId="1" xfId="30" applyFont="1" applyFill="1" applyBorder="1" applyAlignment="1">
      <alignment horizontal="left" vertical="center" wrapText="1" readingOrder="1"/>
    </xf>
    <xf numFmtId="0" fontId="0" fillId="5" borderId="5" xfId="0" applyFill="1" applyBorder="1"/>
    <xf numFmtId="0" fontId="10" fillId="5" borderId="2" xfId="30" applyFont="1" applyFill="1" applyBorder="1" applyAlignment="1">
      <alignment horizontal="left" vertical="center" wrapText="1" indent="1"/>
    </xf>
    <xf numFmtId="2" fontId="13" fillId="5" borderId="1" xfId="30" applyNumberFormat="1" applyFont="1" applyFill="1" applyBorder="1" applyAlignment="1">
      <alignment horizontal="left" vertical="center" wrapText="1" indent="2"/>
    </xf>
    <xf numFmtId="0" fontId="12" fillId="6" borderId="8" xfId="30" applyFont="1" applyFill="1" applyBorder="1" applyAlignment="1">
      <alignment horizontal="center" vertical="center" wrapText="1"/>
    </xf>
  </cellXfs>
  <cellStyles count="33">
    <cellStyle name="cf1" xfId="4" xr:uid="{00000000-0005-0000-0000-000000000000}"/>
    <cellStyle name="cf10" xfId="5" xr:uid="{00000000-0005-0000-0000-000001000000}"/>
    <cellStyle name="cf11" xfId="6" xr:uid="{00000000-0005-0000-0000-000002000000}"/>
    <cellStyle name="cf12" xfId="7" xr:uid="{00000000-0005-0000-0000-000003000000}"/>
    <cellStyle name="cf13" xfId="8" xr:uid="{00000000-0005-0000-0000-000004000000}"/>
    <cellStyle name="cf14" xfId="9" xr:uid="{00000000-0005-0000-0000-000005000000}"/>
    <cellStyle name="cf15" xfId="10" xr:uid="{00000000-0005-0000-0000-000006000000}"/>
    <cellStyle name="cf16" xfId="11" xr:uid="{00000000-0005-0000-0000-000007000000}"/>
    <cellStyle name="cf17" xfId="12" xr:uid="{00000000-0005-0000-0000-000008000000}"/>
    <cellStyle name="cf18" xfId="13" xr:uid="{00000000-0005-0000-0000-000009000000}"/>
    <cellStyle name="cf19" xfId="14" xr:uid="{00000000-0005-0000-0000-00000A000000}"/>
    <cellStyle name="cf2" xfId="15" xr:uid="{00000000-0005-0000-0000-00000B000000}"/>
    <cellStyle name="cf20" xfId="16" xr:uid="{00000000-0005-0000-0000-00000C000000}"/>
    <cellStyle name="cf21" xfId="17" xr:uid="{00000000-0005-0000-0000-00000D000000}"/>
    <cellStyle name="cf22" xfId="18" xr:uid="{00000000-0005-0000-0000-00000E000000}"/>
    <cellStyle name="cf23" xfId="19" xr:uid="{00000000-0005-0000-0000-00000F000000}"/>
    <cellStyle name="cf24" xfId="20" xr:uid="{00000000-0005-0000-0000-000010000000}"/>
    <cellStyle name="cf3" xfId="21" xr:uid="{00000000-0005-0000-0000-000011000000}"/>
    <cellStyle name="cf4" xfId="22" xr:uid="{00000000-0005-0000-0000-000012000000}"/>
    <cellStyle name="cf5" xfId="23" xr:uid="{00000000-0005-0000-0000-000013000000}"/>
    <cellStyle name="cf6" xfId="24" xr:uid="{00000000-0005-0000-0000-000014000000}"/>
    <cellStyle name="cf7" xfId="25" xr:uid="{00000000-0005-0000-0000-000015000000}"/>
    <cellStyle name="cf8" xfId="26" xr:uid="{00000000-0005-0000-0000-000016000000}"/>
    <cellStyle name="cf9" xfId="27" xr:uid="{00000000-0005-0000-0000-000017000000}"/>
    <cellStyle name="Millares [0]" xfId="1" builtinId="6" customBuiltin="1"/>
    <cellStyle name="Millares 2" xfId="28" xr:uid="{00000000-0005-0000-0000-000019000000}"/>
    <cellStyle name="Moneda [0]" xfId="2" builtinId="7" customBuiltin="1"/>
    <cellStyle name="Moneda [0] 2" xfId="29" xr:uid="{00000000-0005-0000-0000-00001B000000}"/>
    <cellStyle name="Normal" xfId="0" builtinId="0" customBuiltin="1"/>
    <cellStyle name="Normal 2" xfId="30" xr:uid="{00000000-0005-0000-0000-00001D000000}"/>
    <cellStyle name="Normal 3" xfId="31" xr:uid="{00000000-0005-0000-0000-00001E000000}"/>
    <cellStyle name="Porcentaje" xfId="3" builtinId="5" customBuiltin="1"/>
    <cellStyle name="Porcentaje 2" xfId="32" xr:uid="{00000000-0005-0000-0000-000020000000}"/>
  </cellStyles>
  <dxfs count="523">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CCFFCC"/>
        <family val="2"/>
      </font>
      <fill>
        <patternFill patternType="solid">
          <fgColor rgb="FFDDFFDD"/>
          <bgColor rgb="FFDDFFDD"/>
        </patternFill>
      </fill>
    </dxf>
    <dxf>
      <font>
        <color rgb="FFFFDEDD"/>
        <family val="2"/>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CCFFCC"/>
        <family val="2"/>
      </font>
      <fill>
        <patternFill patternType="solid">
          <fgColor rgb="FFDDFFDD"/>
          <bgColor rgb="FFDDFFDD"/>
        </patternFill>
      </fill>
    </dxf>
    <dxf>
      <font>
        <color rgb="FFFFDEDD"/>
        <family val="2"/>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CCFFCC"/>
      </font>
      <fill>
        <patternFill>
          <bgColor rgb="FFDDFFDD"/>
        </patternFill>
      </fill>
    </dxf>
    <dxf>
      <font>
        <color rgb="FFFFFF99"/>
      </font>
      <fill>
        <patternFill>
          <bgColor rgb="FFFFFF99"/>
        </patternFill>
      </fill>
    </dxf>
    <dxf>
      <font>
        <color rgb="FFFFFF99"/>
      </font>
      <fill>
        <patternFill>
          <bgColor rgb="FFFFFF99"/>
        </patternFill>
      </fill>
    </dxf>
    <dxf>
      <font>
        <color rgb="FFFFDEDD"/>
      </font>
      <fill>
        <patternFill>
          <bgColor rgb="FFFFDEDD"/>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FFFF99"/>
        <family val="2"/>
      </font>
      <fill>
        <patternFill patternType="solid">
          <fgColor rgb="FFFFFF99"/>
          <bgColor rgb="FFFFFF99"/>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CCFFCC"/>
        <family val="2"/>
      </font>
      <fill>
        <patternFill patternType="solid">
          <fgColor rgb="FFDDFFDD"/>
          <bgColor rgb="FFDDFF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
      <font>
        <color rgb="FFFFDEDD"/>
        <family val="2"/>
      </font>
      <fill>
        <patternFill patternType="solid">
          <fgColor rgb="FFFFDEDD"/>
          <bgColor rgb="FFFFDED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168085</xdr:colOff>
      <xdr:row>1</xdr:row>
      <xdr:rowOff>18672</xdr:rowOff>
    </xdr:from>
    <xdr:ext cx="34850298" cy="13921611"/>
    <xdr:grpSp>
      <xdr:nvGrpSpPr>
        <xdr:cNvPr id="2" name="Grupo 57">
          <a:extLst>
            <a:ext uri="{FF2B5EF4-FFF2-40B4-BE49-F238E27FC236}">
              <a16:creationId xmlns:a16="http://schemas.microsoft.com/office/drawing/2014/main" id="{5B818F1D-665C-49B6-BEFA-A64579516262}"/>
            </a:ext>
          </a:extLst>
        </xdr:cNvPr>
        <xdr:cNvGrpSpPr/>
      </xdr:nvGrpSpPr>
      <xdr:grpSpPr>
        <a:xfrm>
          <a:off x="168085" y="209172"/>
          <a:ext cx="34850298" cy="13921611"/>
          <a:chOff x="168085" y="209172"/>
          <a:chExt cx="34850298" cy="13921611"/>
        </a:xfrm>
      </xdr:grpSpPr>
      <xdr:grpSp>
        <xdr:nvGrpSpPr>
          <xdr:cNvPr id="3" name="Grupo 50">
            <a:extLst>
              <a:ext uri="{FF2B5EF4-FFF2-40B4-BE49-F238E27FC236}">
                <a16:creationId xmlns:a16="http://schemas.microsoft.com/office/drawing/2014/main" id="{A82F06D4-7AA9-4356-93E1-DC4677BEE179}"/>
              </a:ext>
            </a:extLst>
          </xdr:cNvPr>
          <xdr:cNvGrpSpPr/>
        </xdr:nvGrpSpPr>
        <xdr:grpSpPr>
          <a:xfrm>
            <a:off x="168085" y="209172"/>
            <a:ext cx="34850298" cy="13921611"/>
            <a:chOff x="168085" y="209172"/>
            <a:chExt cx="34850298" cy="13921611"/>
          </a:xfrm>
        </xdr:grpSpPr>
        <xdr:pic>
          <xdr:nvPicPr>
            <xdr:cNvPr id="4" name="Imagen 35">
              <a:extLst>
                <a:ext uri="{FF2B5EF4-FFF2-40B4-BE49-F238E27FC236}">
                  <a16:creationId xmlns:a16="http://schemas.microsoft.com/office/drawing/2014/main" id="{90AD8BCF-7440-483E-81B0-F49C5E4480A5}"/>
                </a:ext>
              </a:extLst>
            </xdr:cNvPr>
            <xdr:cNvPicPr>
              <a:picLocks noChangeAspect="1"/>
            </xdr:cNvPicPr>
          </xdr:nvPicPr>
          <xdr:blipFill>
            <a:blip xmlns:r="http://schemas.openxmlformats.org/officeDocument/2006/relationships" r:embed="rId1"/>
            <a:stretch>
              <a:fillRect/>
            </a:stretch>
          </xdr:blipFill>
          <xdr:spPr>
            <a:xfrm>
              <a:off x="168085" y="209172"/>
              <a:ext cx="8385733" cy="6479886"/>
            </a:xfrm>
            <a:prstGeom prst="rect">
              <a:avLst/>
            </a:prstGeom>
            <a:noFill/>
            <a:ln cap="flat">
              <a:noFill/>
            </a:ln>
          </xdr:spPr>
        </xdr:pic>
        <xdr:pic>
          <xdr:nvPicPr>
            <xdr:cNvPr id="5" name="Imagen 36">
              <a:extLst>
                <a:ext uri="{FF2B5EF4-FFF2-40B4-BE49-F238E27FC236}">
                  <a16:creationId xmlns:a16="http://schemas.microsoft.com/office/drawing/2014/main" id="{66B15E96-F753-47F8-A2B9-5285EA8B99BA}"/>
                </a:ext>
              </a:extLst>
            </xdr:cNvPr>
            <xdr:cNvPicPr>
              <a:picLocks noChangeAspect="1"/>
            </xdr:cNvPicPr>
          </xdr:nvPicPr>
          <xdr:blipFill>
            <a:blip xmlns:r="http://schemas.openxmlformats.org/officeDocument/2006/relationships" r:embed="rId2"/>
            <a:stretch>
              <a:fillRect/>
            </a:stretch>
          </xdr:blipFill>
          <xdr:spPr>
            <a:xfrm>
              <a:off x="9132798" y="227853"/>
              <a:ext cx="8169304" cy="6312642"/>
            </a:xfrm>
            <a:prstGeom prst="rect">
              <a:avLst/>
            </a:prstGeom>
            <a:noFill/>
            <a:ln cap="flat">
              <a:noFill/>
            </a:ln>
          </xdr:spPr>
        </xdr:pic>
        <xdr:pic>
          <xdr:nvPicPr>
            <xdr:cNvPr id="6" name="Imagen 38">
              <a:extLst>
                <a:ext uri="{FF2B5EF4-FFF2-40B4-BE49-F238E27FC236}">
                  <a16:creationId xmlns:a16="http://schemas.microsoft.com/office/drawing/2014/main" id="{9F82D534-1F23-4720-A192-2499583A72A8}"/>
                </a:ext>
              </a:extLst>
            </xdr:cNvPr>
            <xdr:cNvPicPr>
              <a:picLocks noChangeAspect="1"/>
            </xdr:cNvPicPr>
          </xdr:nvPicPr>
          <xdr:blipFill>
            <a:blip xmlns:r="http://schemas.openxmlformats.org/officeDocument/2006/relationships" r:embed="rId3"/>
            <a:stretch>
              <a:fillRect/>
            </a:stretch>
          </xdr:blipFill>
          <xdr:spPr>
            <a:xfrm>
              <a:off x="17910736" y="246534"/>
              <a:ext cx="8145136" cy="6293970"/>
            </a:xfrm>
            <a:prstGeom prst="rect">
              <a:avLst/>
            </a:prstGeom>
            <a:noFill/>
            <a:ln cap="flat">
              <a:noFill/>
            </a:ln>
          </xdr:spPr>
        </xdr:pic>
        <xdr:pic>
          <xdr:nvPicPr>
            <xdr:cNvPr id="7" name="Imagen 40">
              <a:extLst>
                <a:ext uri="{FF2B5EF4-FFF2-40B4-BE49-F238E27FC236}">
                  <a16:creationId xmlns:a16="http://schemas.microsoft.com/office/drawing/2014/main" id="{217D8268-64AA-481B-B024-A5B6930D70D9}"/>
                </a:ext>
              </a:extLst>
            </xdr:cNvPr>
            <xdr:cNvPicPr>
              <a:picLocks noChangeAspect="1"/>
            </xdr:cNvPicPr>
          </xdr:nvPicPr>
          <xdr:blipFill>
            <a:blip xmlns:r="http://schemas.openxmlformats.org/officeDocument/2006/relationships" r:embed="rId4"/>
            <a:stretch>
              <a:fillRect/>
            </a:stretch>
          </xdr:blipFill>
          <xdr:spPr>
            <a:xfrm>
              <a:off x="26613977" y="209181"/>
              <a:ext cx="8348380" cy="6451018"/>
            </a:xfrm>
            <a:prstGeom prst="rect">
              <a:avLst/>
            </a:prstGeom>
            <a:noFill/>
            <a:ln cap="flat">
              <a:noFill/>
            </a:ln>
          </xdr:spPr>
        </xdr:pic>
        <xdr:pic>
          <xdr:nvPicPr>
            <xdr:cNvPr id="8" name="Imagen 42">
              <a:extLst>
                <a:ext uri="{FF2B5EF4-FFF2-40B4-BE49-F238E27FC236}">
                  <a16:creationId xmlns:a16="http://schemas.microsoft.com/office/drawing/2014/main" id="{06020FB6-F345-4430-BAAF-C8724B7F4B5C}"/>
                </a:ext>
              </a:extLst>
            </xdr:cNvPr>
            <xdr:cNvPicPr>
              <a:picLocks noChangeAspect="1"/>
            </xdr:cNvPicPr>
          </xdr:nvPicPr>
          <xdr:blipFill>
            <a:blip xmlns:r="http://schemas.openxmlformats.org/officeDocument/2006/relationships" r:embed="rId5"/>
            <a:stretch>
              <a:fillRect/>
            </a:stretch>
          </xdr:blipFill>
          <xdr:spPr>
            <a:xfrm>
              <a:off x="26744709" y="7474326"/>
              <a:ext cx="8273674" cy="6393292"/>
            </a:xfrm>
            <a:prstGeom prst="rect">
              <a:avLst/>
            </a:prstGeom>
            <a:noFill/>
            <a:ln cap="flat">
              <a:noFill/>
            </a:ln>
          </xdr:spPr>
        </xdr:pic>
        <xdr:pic>
          <xdr:nvPicPr>
            <xdr:cNvPr id="9" name="Imagen 44">
              <a:extLst>
                <a:ext uri="{FF2B5EF4-FFF2-40B4-BE49-F238E27FC236}">
                  <a16:creationId xmlns:a16="http://schemas.microsoft.com/office/drawing/2014/main" id="{62015BF1-2827-44BA-BFDA-1088C6825400}"/>
                </a:ext>
              </a:extLst>
            </xdr:cNvPr>
            <xdr:cNvPicPr>
              <a:picLocks noChangeAspect="1"/>
            </xdr:cNvPicPr>
          </xdr:nvPicPr>
          <xdr:blipFill>
            <a:blip xmlns:r="http://schemas.openxmlformats.org/officeDocument/2006/relationships" r:embed="rId6"/>
            <a:stretch>
              <a:fillRect/>
            </a:stretch>
          </xdr:blipFill>
          <xdr:spPr>
            <a:xfrm>
              <a:off x="17966771" y="7549024"/>
              <a:ext cx="8086907" cy="6248973"/>
            </a:xfrm>
            <a:prstGeom prst="rect">
              <a:avLst/>
            </a:prstGeom>
            <a:noFill/>
            <a:ln cap="flat">
              <a:noFill/>
            </a:ln>
          </xdr:spPr>
        </xdr:pic>
        <xdr:pic>
          <xdr:nvPicPr>
            <xdr:cNvPr id="10" name="Imagen 46">
              <a:extLst>
                <a:ext uri="{FF2B5EF4-FFF2-40B4-BE49-F238E27FC236}">
                  <a16:creationId xmlns:a16="http://schemas.microsoft.com/office/drawing/2014/main" id="{EC9C7BE6-6E50-4C6B-8892-93E72FA30A7B}"/>
                </a:ext>
              </a:extLst>
            </xdr:cNvPr>
            <xdr:cNvPicPr>
              <a:picLocks noChangeAspect="1"/>
            </xdr:cNvPicPr>
          </xdr:nvPicPr>
          <xdr:blipFill>
            <a:blip xmlns:r="http://schemas.openxmlformats.org/officeDocument/2006/relationships" r:embed="rId7"/>
            <a:stretch>
              <a:fillRect/>
            </a:stretch>
          </xdr:blipFill>
          <xdr:spPr>
            <a:xfrm>
              <a:off x="9151470" y="7642402"/>
              <a:ext cx="8162729" cy="6163238"/>
            </a:xfrm>
            <a:prstGeom prst="rect">
              <a:avLst/>
            </a:prstGeom>
            <a:noFill/>
            <a:ln cap="flat">
              <a:noFill/>
            </a:ln>
          </xdr:spPr>
        </xdr:pic>
        <xdr:pic>
          <xdr:nvPicPr>
            <xdr:cNvPr id="11" name="Imagen 49">
              <a:extLst>
                <a:ext uri="{FF2B5EF4-FFF2-40B4-BE49-F238E27FC236}">
                  <a16:creationId xmlns:a16="http://schemas.microsoft.com/office/drawing/2014/main" id="{8EAB01D3-2EFE-4147-8C3D-B7D92B0D8944}"/>
                </a:ext>
              </a:extLst>
            </xdr:cNvPr>
            <xdr:cNvPicPr>
              <a:picLocks noChangeAspect="1"/>
            </xdr:cNvPicPr>
          </xdr:nvPicPr>
          <xdr:blipFill>
            <a:blip xmlns:r="http://schemas.openxmlformats.org/officeDocument/2006/relationships" r:embed="rId8"/>
            <a:stretch>
              <a:fillRect/>
            </a:stretch>
          </xdr:blipFill>
          <xdr:spPr>
            <a:xfrm>
              <a:off x="195919" y="7679765"/>
              <a:ext cx="8357908" cy="6451018"/>
            </a:xfrm>
            <a:prstGeom prst="rect">
              <a:avLst/>
            </a:prstGeom>
            <a:noFill/>
            <a:ln cap="flat">
              <a:noFill/>
            </a:ln>
          </xdr:spPr>
        </xdr:pic>
        <xdr:sp macro="" textlink="">
          <xdr:nvSpPr>
            <xdr:cNvPr id="12" name="Flecha: a la derecha 17">
              <a:extLst>
                <a:ext uri="{FF2B5EF4-FFF2-40B4-BE49-F238E27FC236}">
                  <a16:creationId xmlns:a16="http://schemas.microsoft.com/office/drawing/2014/main" id="{FDA90017-55FA-47F3-9139-FD85400B8ED5}"/>
                </a:ext>
              </a:extLst>
            </xdr:cNvPr>
            <xdr:cNvSpPr/>
          </xdr:nvSpPr>
          <xdr:spPr>
            <a:xfrm>
              <a:off x="7881469" y="1712820"/>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grpSp>
      <xdr:sp macro="" textlink="">
        <xdr:nvSpPr>
          <xdr:cNvPr id="13" name="Flecha: a la derecha 51">
            <a:extLst>
              <a:ext uri="{FF2B5EF4-FFF2-40B4-BE49-F238E27FC236}">
                <a16:creationId xmlns:a16="http://schemas.microsoft.com/office/drawing/2014/main" id="{3D52B06B-1629-40F6-AD36-3D333894FCBE}"/>
              </a:ext>
            </a:extLst>
          </xdr:cNvPr>
          <xdr:cNvSpPr/>
        </xdr:nvSpPr>
        <xdr:spPr>
          <a:xfrm>
            <a:off x="16603382" y="1479173"/>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sp macro="" textlink="">
        <xdr:nvSpPr>
          <xdr:cNvPr id="14" name="Flecha: a la derecha 52">
            <a:extLst>
              <a:ext uri="{FF2B5EF4-FFF2-40B4-BE49-F238E27FC236}">
                <a16:creationId xmlns:a16="http://schemas.microsoft.com/office/drawing/2014/main" id="{D5C68623-8A03-4B4B-A4C3-84C961C41432}"/>
              </a:ext>
            </a:extLst>
          </xdr:cNvPr>
          <xdr:cNvSpPr/>
        </xdr:nvSpPr>
        <xdr:spPr>
          <a:xfrm>
            <a:off x="25384310" y="1239371"/>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sp macro="" textlink="">
        <xdr:nvSpPr>
          <xdr:cNvPr id="15" name="Flecha: a la derecha 53">
            <a:extLst>
              <a:ext uri="{FF2B5EF4-FFF2-40B4-BE49-F238E27FC236}">
                <a16:creationId xmlns:a16="http://schemas.microsoft.com/office/drawing/2014/main" id="{F3215131-4D96-4CA9-AB97-02E02CAC04A7}"/>
              </a:ext>
            </a:extLst>
          </xdr:cNvPr>
          <xdr:cNvSpPr/>
        </xdr:nvSpPr>
        <xdr:spPr>
          <a:xfrm rot="5400013">
            <a:off x="30952893" y="5930175"/>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sp macro="" textlink="">
        <xdr:nvSpPr>
          <xdr:cNvPr id="16" name="Flecha: a la derecha 54">
            <a:extLst>
              <a:ext uri="{FF2B5EF4-FFF2-40B4-BE49-F238E27FC236}">
                <a16:creationId xmlns:a16="http://schemas.microsoft.com/office/drawing/2014/main" id="{B18D84B6-42A9-4762-A2CF-3C818FC9A828}"/>
              </a:ext>
            </a:extLst>
          </xdr:cNvPr>
          <xdr:cNvSpPr/>
        </xdr:nvSpPr>
        <xdr:spPr>
          <a:xfrm rot="10799991">
            <a:off x="26092386" y="8269288"/>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sp macro="" textlink="">
        <xdr:nvSpPr>
          <xdr:cNvPr id="17" name="Flecha: a la derecha 55">
            <a:extLst>
              <a:ext uri="{FF2B5EF4-FFF2-40B4-BE49-F238E27FC236}">
                <a16:creationId xmlns:a16="http://schemas.microsoft.com/office/drawing/2014/main" id="{6309EA75-2F2C-4C23-A904-DA23D3F9BBDE}"/>
              </a:ext>
            </a:extLst>
          </xdr:cNvPr>
          <xdr:cNvSpPr/>
        </xdr:nvSpPr>
        <xdr:spPr>
          <a:xfrm rot="10799991">
            <a:off x="17224050" y="8272278"/>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sp macro="" textlink="">
        <xdr:nvSpPr>
          <xdr:cNvPr id="18" name="Flecha: a la derecha 56">
            <a:extLst>
              <a:ext uri="{FF2B5EF4-FFF2-40B4-BE49-F238E27FC236}">
                <a16:creationId xmlns:a16="http://schemas.microsoft.com/office/drawing/2014/main" id="{3D526756-E9A2-4E58-A36A-D4446048CD6C}"/>
              </a:ext>
            </a:extLst>
          </xdr:cNvPr>
          <xdr:cNvSpPr/>
        </xdr:nvSpPr>
        <xdr:spPr>
          <a:xfrm rot="10799991">
            <a:off x="8467774" y="8088502"/>
            <a:ext cx="1344707" cy="1914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0"/>
              <a:gd name="f11" fmla="+- 0 0 180"/>
              <a:gd name="f12" fmla="*/ f5 1 21600"/>
              <a:gd name="f13" fmla="*/ f6 1 21600"/>
              <a:gd name="f14" fmla="+- f8 0 f7"/>
              <a:gd name="f15" fmla="pin 0 f0 21600"/>
              <a:gd name="f16" fmla="pin 0 f1 10800"/>
              <a:gd name="f17" fmla="*/ f10 f2 1"/>
              <a:gd name="f18" fmla="*/ f11 f2 1"/>
              <a:gd name="f19" fmla="val f15"/>
              <a:gd name="f20" fmla="val f16"/>
              <a:gd name="f21" fmla="*/ f14 1 21600"/>
              <a:gd name="f22" fmla="*/ f15 f12 1"/>
              <a:gd name="f23" fmla="*/ f16 f13 1"/>
              <a:gd name="f24" fmla="*/ f17 1 f4"/>
              <a:gd name="f25" fmla="*/ f18 1 f4"/>
              <a:gd name="f26" fmla="+- 21600 0 f20"/>
              <a:gd name="f27" fmla="+- 21600 0 f19"/>
              <a:gd name="f28" fmla="*/ 0 f21 1"/>
              <a:gd name="f29" fmla="*/ 21600 f21 1"/>
              <a:gd name="f30" fmla="*/ f20 f13 1"/>
              <a:gd name="f31" fmla="*/ f19 f12 1"/>
              <a:gd name="f32" fmla="+- f24 0 f3"/>
              <a:gd name="f33" fmla="+- f25 0 f3"/>
              <a:gd name="f34" fmla="*/ f27 f20 1"/>
              <a:gd name="f35" fmla="*/ f28 1 f21"/>
              <a:gd name="f36" fmla="*/ f29 1 f21"/>
              <a:gd name="f37" fmla="*/ f26 f13 1"/>
              <a:gd name="f38" fmla="*/ f34 1 10800"/>
              <a:gd name="f39" fmla="*/ f35 f12 1"/>
              <a:gd name="f40" fmla="*/ f35 f13 1"/>
              <a:gd name="f41" fmla="*/ f36 f13 1"/>
              <a:gd name="f42" fmla="+- f19 f38 0"/>
              <a:gd name="f43" fmla="*/ f42 f12 1"/>
            </a:gdLst>
            <a:ahLst>
              <a:ahXY gdRefX="f0" minX="f7" maxX="f8" gdRefY="f1" minY="f7" maxY="f9">
                <a:pos x="f22" y="f23"/>
              </a:ahXY>
            </a:ahLst>
            <a:cxnLst>
              <a:cxn ang="3cd4">
                <a:pos x="hc" y="t"/>
              </a:cxn>
              <a:cxn ang="0">
                <a:pos x="r" y="vc"/>
              </a:cxn>
              <a:cxn ang="cd4">
                <a:pos x="hc" y="b"/>
              </a:cxn>
              <a:cxn ang="cd2">
                <a:pos x="l" y="vc"/>
              </a:cxn>
              <a:cxn ang="f32">
                <a:pos x="f31" y="f40"/>
              </a:cxn>
              <a:cxn ang="f33">
                <a:pos x="f31" y="f41"/>
              </a:cxn>
            </a:cxnLst>
            <a:rect l="f39" t="f30" r="f43" b="f37"/>
            <a:pathLst>
              <a:path w="21600" h="21600">
                <a:moveTo>
                  <a:pt x="f7" y="f20"/>
                </a:moveTo>
                <a:lnTo>
                  <a:pt x="f19" y="f20"/>
                </a:lnTo>
                <a:lnTo>
                  <a:pt x="f19" y="f7"/>
                </a:lnTo>
                <a:lnTo>
                  <a:pt x="f8" y="f9"/>
                </a:lnTo>
                <a:lnTo>
                  <a:pt x="f19" y="f8"/>
                </a:lnTo>
                <a:lnTo>
                  <a:pt x="f19" y="f26"/>
                </a:lnTo>
                <a:lnTo>
                  <a:pt x="f7" y="f26"/>
                </a:lnTo>
                <a:close/>
              </a:path>
            </a:pathLst>
          </a:custGeom>
          <a:solidFill>
            <a:srgbClr val="FFC000"/>
          </a:solidFill>
          <a:ln w="12701" cap="flat">
            <a:solidFill>
              <a:srgbClr val="BC8C00"/>
            </a:solidFill>
            <a:prstDash val="solid"/>
            <a:miter/>
          </a:ln>
        </xdr:spPr>
        <xdr:txBody>
          <a:bodyPr vert="horz" wrap="square" lIns="91440" tIns="45720" rIns="91440" bIns="45720" anchor="t" anchorCtr="0" compatLnSpc="0">
            <a:noAutofit/>
          </a:bodyPr>
          <a:lstStyle/>
          <a:p>
            <a:pPr marL="0" marR="0" lvl="0" indent="0" algn="l"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grpSp>
    <xdr:clientData/>
  </xdr:oneCellAnchor>
</xdr:wsDr>
</file>

<file path=xl/drawings/drawing10.xml><?xml version="1.0" encoding="utf-8"?>
<xdr:wsDr xmlns:xdr="http://schemas.openxmlformats.org/drawingml/2006/spreadsheetDrawing" xmlns:a="http://schemas.openxmlformats.org/drawingml/2006/main">
  <xdr:oneCellAnchor>
    <xdr:from>
      <xdr:col>9</xdr:col>
      <xdr:colOff>2165354</xdr:colOff>
      <xdr:row>104</xdr:row>
      <xdr:rowOff>51974</xdr:rowOff>
    </xdr:from>
    <xdr:ext cx="1200150" cy="1100142"/>
    <xdr:sp macro="" textlink="">
      <xdr:nvSpPr>
        <xdr:cNvPr id="3" name="3 Flecha arriba">
          <a:extLst>
            <a:ext uri="{FF2B5EF4-FFF2-40B4-BE49-F238E27FC236}">
              <a16:creationId xmlns:a16="http://schemas.microsoft.com/office/drawing/2014/main" id="{E95F030C-BB2D-4EC8-8D84-EB82F21DDAB7}"/>
            </a:ext>
          </a:extLst>
        </xdr:cNvPr>
        <xdr:cNvSpPr/>
      </xdr:nvSpPr>
      <xdr:spPr>
        <a:xfrm>
          <a:off x="41436929" y="18185564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104</xdr:row>
      <xdr:rowOff>98419</xdr:rowOff>
    </xdr:from>
    <xdr:ext cx="1272890" cy="1180938"/>
    <xdr:sp macro="" textlink="">
      <xdr:nvSpPr>
        <xdr:cNvPr id="4" name="AutoShape 5294">
          <a:extLst>
            <a:ext uri="{FF2B5EF4-FFF2-40B4-BE49-F238E27FC236}">
              <a16:creationId xmlns:a16="http://schemas.microsoft.com/office/drawing/2014/main" id="{09FB27BE-1E5C-43C9-B71F-877BBD830BEB}"/>
            </a:ext>
          </a:extLst>
        </xdr:cNvPr>
        <xdr:cNvSpPr/>
      </xdr:nvSpPr>
      <xdr:spPr>
        <a:xfrm rot="1788900">
          <a:off x="56611541" y="18190209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104</xdr:row>
      <xdr:rowOff>201934</xdr:rowOff>
    </xdr:from>
    <xdr:ext cx="1440829" cy="1069884"/>
    <xdr:sp macro="" textlink="">
      <xdr:nvSpPr>
        <xdr:cNvPr id="5" name="AutoShape 5294">
          <a:extLst>
            <a:ext uri="{FF2B5EF4-FFF2-40B4-BE49-F238E27FC236}">
              <a16:creationId xmlns:a16="http://schemas.microsoft.com/office/drawing/2014/main" id="{231742A5-A2DE-47BB-897E-974E0854A4C1}"/>
            </a:ext>
          </a:extLst>
        </xdr:cNvPr>
        <xdr:cNvSpPr/>
      </xdr:nvSpPr>
      <xdr:spPr>
        <a:xfrm rot="19811100" flipV="1">
          <a:off x="74045297" y="18200560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104</xdr:row>
      <xdr:rowOff>158748</xdr:rowOff>
    </xdr:from>
    <xdr:ext cx="0" cy="1127126"/>
    <xdr:sp macro="" textlink="">
      <xdr:nvSpPr>
        <xdr:cNvPr id="6" name="8 Flecha arriba">
          <a:extLst>
            <a:ext uri="{FF2B5EF4-FFF2-40B4-BE49-F238E27FC236}">
              <a16:creationId xmlns:a16="http://schemas.microsoft.com/office/drawing/2014/main" id="{94F62E3C-9BDD-47EC-9A68-E8156E64A8AE}"/>
            </a:ext>
          </a:extLst>
        </xdr:cNvPr>
        <xdr:cNvSpPr/>
      </xdr:nvSpPr>
      <xdr:spPr>
        <a:xfrm flipV="1">
          <a:off x="79000350" y="18196242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4E0B3A0E-AE73-4D31-BA9C-C0F67F36BFDE}"/>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9</xdr:col>
      <xdr:colOff>2165354</xdr:colOff>
      <xdr:row>92</xdr:row>
      <xdr:rowOff>176214</xdr:rowOff>
    </xdr:from>
    <xdr:ext cx="1200150" cy="1100142"/>
    <xdr:sp macro="" textlink="">
      <xdr:nvSpPr>
        <xdr:cNvPr id="3" name="3 Flecha arriba">
          <a:extLst>
            <a:ext uri="{FF2B5EF4-FFF2-40B4-BE49-F238E27FC236}">
              <a16:creationId xmlns:a16="http://schemas.microsoft.com/office/drawing/2014/main" id="{3246C755-0F52-47EE-947D-85F345A0A25E}"/>
            </a:ext>
          </a:extLst>
        </xdr:cNvPr>
        <xdr:cNvSpPr/>
      </xdr:nvSpPr>
      <xdr:spPr>
        <a:xfrm>
          <a:off x="41436929" y="15656718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92</xdr:row>
      <xdr:rowOff>98419</xdr:rowOff>
    </xdr:from>
    <xdr:ext cx="1272890" cy="1180938"/>
    <xdr:sp macro="" textlink="">
      <xdr:nvSpPr>
        <xdr:cNvPr id="4" name="AutoShape 5294">
          <a:extLst>
            <a:ext uri="{FF2B5EF4-FFF2-40B4-BE49-F238E27FC236}">
              <a16:creationId xmlns:a16="http://schemas.microsoft.com/office/drawing/2014/main" id="{05CA458D-2551-4ED0-8BEA-377C43C272E6}"/>
            </a:ext>
          </a:extLst>
        </xdr:cNvPr>
        <xdr:cNvSpPr/>
      </xdr:nvSpPr>
      <xdr:spPr>
        <a:xfrm rot="1788900">
          <a:off x="56611541" y="15648939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92</xdr:row>
      <xdr:rowOff>201934</xdr:rowOff>
    </xdr:from>
    <xdr:ext cx="1440829" cy="1069884"/>
    <xdr:sp macro="" textlink="">
      <xdr:nvSpPr>
        <xdr:cNvPr id="5" name="AutoShape 5294">
          <a:extLst>
            <a:ext uri="{FF2B5EF4-FFF2-40B4-BE49-F238E27FC236}">
              <a16:creationId xmlns:a16="http://schemas.microsoft.com/office/drawing/2014/main" id="{40DCC275-D29B-4E41-AFD1-21C928F53A2E}"/>
            </a:ext>
          </a:extLst>
        </xdr:cNvPr>
        <xdr:cNvSpPr/>
      </xdr:nvSpPr>
      <xdr:spPr>
        <a:xfrm rot="19811100" flipV="1">
          <a:off x="72092672" y="15659290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92</xdr:row>
      <xdr:rowOff>158748</xdr:rowOff>
    </xdr:from>
    <xdr:ext cx="0" cy="1127126"/>
    <xdr:sp macro="" textlink="">
      <xdr:nvSpPr>
        <xdr:cNvPr id="6" name="8 Flecha arriba">
          <a:extLst>
            <a:ext uri="{FF2B5EF4-FFF2-40B4-BE49-F238E27FC236}">
              <a16:creationId xmlns:a16="http://schemas.microsoft.com/office/drawing/2014/main" id="{235E8C1B-45B4-4B2E-8B19-17109F24D8A2}"/>
            </a:ext>
          </a:extLst>
        </xdr:cNvPr>
        <xdr:cNvSpPr/>
      </xdr:nvSpPr>
      <xdr:spPr>
        <a:xfrm flipV="1">
          <a:off x="76133325" y="15654972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821FF1DA-96A6-4682-991C-FC41B7301807}"/>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9</xdr:col>
      <xdr:colOff>2165354</xdr:colOff>
      <xdr:row>107</xdr:row>
      <xdr:rowOff>176214</xdr:rowOff>
    </xdr:from>
    <xdr:ext cx="1200150" cy="1100142"/>
    <xdr:sp macro="" textlink="">
      <xdr:nvSpPr>
        <xdr:cNvPr id="3" name="3 Flecha arriba">
          <a:extLst>
            <a:ext uri="{FF2B5EF4-FFF2-40B4-BE49-F238E27FC236}">
              <a16:creationId xmlns:a16="http://schemas.microsoft.com/office/drawing/2014/main" id="{9D5A97E5-8201-45C1-A932-E0E6F2FD6336}"/>
            </a:ext>
          </a:extLst>
        </xdr:cNvPr>
        <xdr:cNvSpPr/>
      </xdr:nvSpPr>
      <xdr:spPr>
        <a:xfrm>
          <a:off x="41436929" y="15687198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107</xdr:row>
      <xdr:rowOff>98419</xdr:rowOff>
    </xdr:from>
    <xdr:ext cx="1272890" cy="1180938"/>
    <xdr:sp macro="" textlink="">
      <xdr:nvSpPr>
        <xdr:cNvPr id="4" name="AutoShape 5294">
          <a:extLst>
            <a:ext uri="{FF2B5EF4-FFF2-40B4-BE49-F238E27FC236}">
              <a16:creationId xmlns:a16="http://schemas.microsoft.com/office/drawing/2014/main" id="{302708DA-C963-4BDC-B065-C9032235A171}"/>
            </a:ext>
          </a:extLst>
        </xdr:cNvPr>
        <xdr:cNvSpPr/>
      </xdr:nvSpPr>
      <xdr:spPr>
        <a:xfrm rot="1788900">
          <a:off x="56611541" y="15679419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107</xdr:row>
      <xdr:rowOff>201934</xdr:rowOff>
    </xdr:from>
    <xdr:ext cx="1440829" cy="1069884"/>
    <xdr:sp macro="" textlink="">
      <xdr:nvSpPr>
        <xdr:cNvPr id="5" name="AutoShape 5294">
          <a:extLst>
            <a:ext uri="{FF2B5EF4-FFF2-40B4-BE49-F238E27FC236}">
              <a16:creationId xmlns:a16="http://schemas.microsoft.com/office/drawing/2014/main" id="{476C3CA7-6174-4585-9D85-6CF5EC6CDACC}"/>
            </a:ext>
          </a:extLst>
        </xdr:cNvPr>
        <xdr:cNvSpPr/>
      </xdr:nvSpPr>
      <xdr:spPr>
        <a:xfrm rot="19811100" flipV="1">
          <a:off x="72092672" y="15689770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107</xdr:row>
      <xdr:rowOff>158748</xdr:rowOff>
    </xdr:from>
    <xdr:ext cx="0" cy="1127126"/>
    <xdr:sp macro="" textlink="">
      <xdr:nvSpPr>
        <xdr:cNvPr id="6" name="8 Flecha arriba">
          <a:extLst>
            <a:ext uri="{FF2B5EF4-FFF2-40B4-BE49-F238E27FC236}">
              <a16:creationId xmlns:a16="http://schemas.microsoft.com/office/drawing/2014/main" id="{16E9EDF4-F2E0-494C-882F-ED0DD3B72DA2}"/>
            </a:ext>
          </a:extLst>
        </xdr:cNvPr>
        <xdr:cNvSpPr/>
      </xdr:nvSpPr>
      <xdr:spPr>
        <a:xfrm flipV="1">
          <a:off x="76466700" y="15685452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6795FD75-285F-4B7D-B761-0D8176A3442B}"/>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9</xdr:col>
      <xdr:colOff>2165354</xdr:colOff>
      <xdr:row>62</xdr:row>
      <xdr:rowOff>176214</xdr:rowOff>
    </xdr:from>
    <xdr:ext cx="1200150" cy="1100142"/>
    <xdr:sp macro="" textlink="">
      <xdr:nvSpPr>
        <xdr:cNvPr id="3" name="3 Flecha arriba">
          <a:extLst>
            <a:ext uri="{FF2B5EF4-FFF2-40B4-BE49-F238E27FC236}">
              <a16:creationId xmlns:a16="http://schemas.microsoft.com/office/drawing/2014/main" id="{CAC9EFFE-B011-4729-8BDC-1E387860C45C}"/>
            </a:ext>
          </a:extLst>
        </xdr:cNvPr>
        <xdr:cNvSpPr/>
      </xdr:nvSpPr>
      <xdr:spPr>
        <a:xfrm>
          <a:off x="42294179" y="10147458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62</xdr:row>
      <xdr:rowOff>98419</xdr:rowOff>
    </xdr:from>
    <xdr:ext cx="1272890" cy="1180938"/>
    <xdr:sp macro="" textlink="">
      <xdr:nvSpPr>
        <xdr:cNvPr id="4" name="AutoShape 5294">
          <a:extLst>
            <a:ext uri="{FF2B5EF4-FFF2-40B4-BE49-F238E27FC236}">
              <a16:creationId xmlns:a16="http://schemas.microsoft.com/office/drawing/2014/main" id="{392B9E9C-D275-405A-A205-A6D99EE368D9}"/>
            </a:ext>
          </a:extLst>
        </xdr:cNvPr>
        <xdr:cNvSpPr/>
      </xdr:nvSpPr>
      <xdr:spPr>
        <a:xfrm rot="1788900">
          <a:off x="57468791" y="10139679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62</xdr:row>
      <xdr:rowOff>201934</xdr:rowOff>
    </xdr:from>
    <xdr:ext cx="1440829" cy="1069884"/>
    <xdr:sp macro="" textlink="">
      <xdr:nvSpPr>
        <xdr:cNvPr id="5" name="AutoShape 5294">
          <a:extLst>
            <a:ext uri="{FF2B5EF4-FFF2-40B4-BE49-F238E27FC236}">
              <a16:creationId xmlns:a16="http://schemas.microsoft.com/office/drawing/2014/main" id="{8A191288-F6C2-427E-A2F9-E1BAFCB4C872}"/>
            </a:ext>
          </a:extLst>
        </xdr:cNvPr>
        <xdr:cNvSpPr/>
      </xdr:nvSpPr>
      <xdr:spPr>
        <a:xfrm rot="19811100" flipV="1">
          <a:off x="73711922" y="10150030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62</xdr:row>
      <xdr:rowOff>158748</xdr:rowOff>
    </xdr:from>
    <xdr:ext cx="0" cy="1127126"/>
    <xdr:sp macro="" textlink="">
      <xdr:nvSpPr>
        <xdr:cNvPr id="6" name="8 Flecha arriba">
          <a:extLst>
            <a:ext uri="{FF2B5EF4-FFF2-40B4-BE49-F238E27FC236}">
              <a16:creationId xmlns:a16="http://schemas.microsoft.com/office/drawing/2014/main" id="{735D87E2-E81A-4579-92EC-2D04F5BF524C}"/>
            </a:ext>
          </a:extLst>
        </xdr:cNvPr>
        <xdr:cNvSpPr/>
      </xdr:nvSpPr>
      <xdr:spPr>
        <a:xfrm flipV="1">
          <a:off x="78085950" y="10145712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5783FF23-B6C4-45F6-A137-D37D2B9A2971}"/>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495303</xdr:colOff>
      <xdr:row>0</xdr:row>
      <xdr:rowOff>190496</xdr:rowOff>
    </xdr:from>
    <xdr:ext cx="3009903" cy="3162296"/>
    <xdr:pic>
      <xdr:nvPicPr>
        <xdr:cNvPr id="2" name="Imagen 5">
          <a:extLst>
            <a:ext uri="{FF2B5EF4-FFF2-40B4-BE49-F238E27FC236}">
              <a16:creationId xmlns:a16="http://schemas.microsoft.com/office/drawing/2014/main" id="{388883AA-6E10-414A-8612-22D891CE53D6}"/>
            </a:ext>
          </a:extLst>
        </xdr:cNvPr>
        <xdr:cNvPicPr>
          <a:picLocks noChangeAspect="1"/>
        </xdr:cNvPicPr>
      </xdr:nvPicPr>
      <xdr:blipFill>
        <a:blip xmlns:r="http://schemas.openxmlformats.org/officeDocument/2006/relationships" r:embed="rId1"/>
        <a:srcRect/>
        <a:stretch>
          <a:fillRect/>
        </a:stretch>
      </xdr:blipFill>
      <xdr:spPr>
        <a:xfrm>
          <a:off x="495303" y="190496"/>
          <a:ext cx="3009903" cy="3162296"/>
        </a:xfrm>
        <a:prstGeom prst="rect">
          <a:avLst/>
        </a:prstGeom>
        <a:noFill/>
        <a:ln cap="flat">
          <a:noFill/>
        </a:ln>
      </xdr:spPr>
    </xdr:pic>
    <xdr:clientData/>
  </xdr:oneCellAnchor>
  <xdr:oneCellAnchor>
    <xdr:from>
      <xdr:col>7</xdr:col>
      <xdr:colOff>1450979</xdr:colOff>
      <xdr:row>210</xdr:row>
      <xdr:rowOff>652460</xdr:rowOff>
    </xdr:from>
    <xdr:ext cx="1200150" cy="1100142"/>
    <xdr:sp macro="" textlink="">
      <xdr:nvSpPr>
        <xdr:cNvPr id="3" name="3 Flecha arriba">
          <a:extLst>
            <a:ext uri="{FF2B5EF4-FFF2-40B4-BE49-F238E27FC236}">
              <a16:creationId xmlns:a16="http://schemas.microsoft.com/office/drawing/2014/main" id="{021FB576-E7E8-47A9-AC0A-A87B5018897B}"/>
            </a:ext>
          </a:extLst>
        </xdr:cNvPr>
        <xdr:cNvSpPr/>
      </xdr:nvSpPr>
      <xdr:spPr>
        <a:xfrm>
          <a:off x="33578804" y="429496535"/>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16</xdr:col>
      <xdr:colOff>619121</xdr:colOff>
      <xdr:row>210</xdr:row>
      <xdr:rowOff>730248</xdr:rowOff>
    </xdr:from>
    <xdr:ext cx="1381128" cy="936629"/>
    <xdr:sp macro="" textlink="">
      <xdr:nvSpPr>
        <xdr:cNvPr id="6" name="8 Flecha arriba">
          <a:extLst>
            <a:ext uri="{FF2B5EF4-FFF2-40B4-BE49-F238E27FC236}">
              <a16:creationId xmlns:a16="http://schemas.microsoft.com/office/drawing/2014/main" id="{1514AA9E-424A-4142-AD0A-6C6596DB9B39}"/>
            </a:ext>
          </a:extLst>
        </xdr:cNvPr>
        <xdr:cNvSpPr/>
      </xdr:nvSpPr>
      <xdr:spPr>
        <a:xfrm flipV="1">
          <a:off x="71427971" y="429574323"/>
          <a:ext cx="1381128" cy="93662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10</xdr:col>
      <xdr:colOff>1476378</xdr:colOff>
      <xdr:row>210</xdr:row>
      <xdr:rowOff>666764</xdr:rowOff>
    </xdr:from>
    <xdr:ext cx="1272890" cy="1180938"/>
    <xdr:sp macro="" textlink="">
      <xdr:nvSpPr>
        <xdr:cNvPr id="4" name="AutoShape 5294">
          <a:extLst>
            <a:ext uri="{FF2B5EF4-FFF2-40B4-BE49-F238E27FC236}">
              <a16:creationId xmlns:a16="http://schemas.microsoft.com/office/drawing/2014/main" id="{CC4C9A20-1030-4105-8771-421B85F87228}"/>
            </a:ext>
          </a:extLst>
        </xdr:cNvPr>
        <xdr:cNvSpPr/>
      </xdr:nvSpPr>
      <xdr:spPr>
        <a:xfrm rot="1788900">
          <a:off x="51806478" y="429510839"/>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13</xdr:col>
      <xdr:colOff>1024182</xdr:colOff>
      <xdr:row>210</xdr:row>
      <xdr:rowOff>722676</xdr:rowOff>
    </xdr:from>
    <xdr:ext cx="1450357" cy="1069884"/>
    <xdr:sp macro="" textlink="">
      <xdr:nvSpPr>
        <xdr:cNvPr id="5" name="AutoShape 5294">
          <a:extLst>
            <a:ext uri="{FF2B5EF4-FFF2-40B4-BE49-F238E27FC236}">
              <a16:creationId xmlns:a16="http://schemas.microsoft.com/office/drawing/2014/main" id="{AAEC2162-D321-45D7-B92D-9E9AF91CD0A5}"/>
            </a:ext>
          </a:extLst>
        </xdr:cNvPr>
        <xdr:cNvSpPr/>
      </xdr:nvSpPr>
      <xdr:spPr>
        <a:xfrm rot="19811100" flipV="1">
          <a:off x="62584257" y="429566751"/>
          <a:ext cx="1450357"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2165354</xdr:colOff>
      <xdr:row>180</xdr:row>
      <xdr:rowOff>176214</xdr:rowOff>
    </xdr:from>
    <xdr:ext cx="1200150" cy="1252535"/>
    <xdr:sp macro="" textlink="">
      <xdr:nvSpPr>
        <xdr:cNvPr id="3" name="3 Flecha arriba">
          <a:extLst>
            <a:ext uri="{FF2B5EF4-FFF2-40B4-BE49-F238E27FC236}">
              <a16:creationId xmlns:a16="http://schemas.microsoft.com/office/drawing/2014/main" id="{3601BDC1-7B6A-4EB6-A815-6C7E6713D46E}"/>
            </a:ext>
          </a:extLst>
        </xdr:cNvPr>
        <xdr:cNvSpPr/>
      </xdr:nvSpPr>
      <xdr:spPr>
        <a:xfrm>
          <a:off x="42008429" y="158234064"/>
          <a:ext cx="1200150" cy="1252535"/>
        </a:xfrm>
        <a:custGeom>
          <a:avLst>
            <a:gd name="f0" fmla="val 10348"/>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623602</xdr:colOff>
      <xdr:row>180</xdr:row>
      <xdr:rowOff>98383</xdr:rowOff>
    </xdr:from>
    <xdr:ext cx="1272890" cy="1257135"/>
    <xdr:sp macro="" textlink="">
      <xdr:nvSpPr>
        <xdr:cNvPr id="4" name="AutoShape 5294">
          <a:extLst>
            <a:ext uri="{FF2B5EF4-FFF2-40B4-BE49-F238E27FC236}">
              <a16:creationId xmlns:a16="http://schemas.microsoft.com/office/drawing/2014/main" id="{AA3F7B46-C6DB-4B88-9DE2-C26F40DC4D7B}"/>
            </a:ext>
          </a:extLst>
        </xdr:cNvPr>
        <xdr:cNvSpPr/>
      </xdr:nvSpPr>
      <xdr:spPr>
        <a:xfrm rot="1788900">
          <a:off x="58087927" y="158156233"/>
          <a:ext cx="1272890" cy="1257135"/>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45603</xdr:colOff>
      <xdr:row>180</xdr:row>
      <xdr:rowOff>201933</xdr:rowOff>
    </xdr:from>
    <xdr:ext cx="1440829" cy="1260381"/>
    <xdr:sp macro="" textlink="">
      <xdr:nvSpPr>
        <xdr:cNvPr id="5" name="AutoShape 5294">
          <a:extLst>
            <a:ext uri="{FF2B5EF4-FFF2-40B4-BE49-F238E27FC236}">
              <a16:creationId xmlns:a16="http://schemas.microsoft.com/office/drawing/2014/main" id="{59302467-29B9-4481-854E-2E590BC633B5}"/>
            </a:ext>
          </a:extLst>
        </xdr:cNvPr>
        <xdr:cNvSpPr/>
      </xdr:nvSpPr>
      <xdr:spPr>
        <a:xfrm rot="19811100" flipV="1">
          <a:off x="74426328" y="158259783"/>
          <a:ext cx="1440829" cy="1260381"/>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180</xdr:row>
      <xdr:rowOff>158748</xdr:rowOff>
    </xdr:from>
    <xdr:ext cx="0" cy="1365254"/>
    <xdr:sp macro="" textlink="">
      <xdr:nvSpPr>
        <xdr:cNvPr id="6" name="8 Flecha arriba">
          <a:extLst>
            <a:ext uri="{FF2B5EF4-FFF2-40B4-BE49-F238E27FC236}">
              <a16:creationId xmlns:a16="http://schemas.microsoft.com/office/drawing/2014/main" id="{06D23561-B985-4366-8838-19855BF1E419}"/>
            </a:ext>
          </a:extLst>
        </xdr:cNvPr>
        <xdr:cNvSpPr/>
      </xdr:nvSpPr>
      <xdr:spPr>
        <a:xfrm flipV="1">
          <a:off x="78228825" y="158216598"/>
          <a:ext cx="0" cy="1365254"/>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3009903" cy="3162296"/>
    <xdr:pic>
      <xdr:nvPicPr>
        <xdr:cNvPr id="2" name="Imagen 5">
          <a:extLst>
            <a:ext uri="{FF2B5EF4-FFF2-40B4-BE49-F238E27FC236}">
              <a16:creationId xmlns:a16="http://schemas.microsoft.com/office/drawing/2014/main" id="{C247E8F3-1E85-444F-8594-3D9AFD0F95D2}"/>
            </a:ext>
          </a:extLst>
        </xdr:cNvPr>
        <xdr:cNvPicPr>
          <a:picLocks noChangeAspect="1"/>
        </xdr:cNvPicPr>
      </xdr:nvPicPr>
      <xdr:blipFill>
        <a:blip xmlns:r="http://schemas.openxmlformats.org/officeDocument/2006/relationships" r:embed="rId1"/>
        <a:srcRect/>
        <a:stretch>
          <a:fillRect/>
        </a:stretch>
      </xdr:blipFill>
      <xdr:spPr>
        <a:xfrm>
          <a:off x="495303" y="190496"/>
          <a:ext cx="3009903" cy="3162296"/>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2165354</xdr:colOff>
      <xdr:row>185</xdr:row>
      <xdr:rowOff>176214</xdr:rowOff>
    </xdr:from>
    <xdr:ext cx="1200150" cy="1252535"/>
    <xdr:sp macro="" textlink="">
      <xdr:nvSpPr>
        <xdr:cNvPr id="3" name="3 Flecha arriba">
          <a:extLst>
            <a:ext uri="{FF2B5EF4-FFF2-40B4-BE49-F238E27FC236}">
              <a16:creationId xmlns:a16="http://schemas.microsoft.com/office/drawing/2014/main" id="{387F9ED4-F84B-4914-931F-D6F973F18C7B}"/>
            </a:ext>
          </a:extLst>
        </xdr:cNvPr>
        <xdr:cNvSpPr/>
      </xdr:nvSpPr>
      <xdr:spPr>
        <a:xfrm>
          <a:off x="42008429" y="126887289"/>
          <a:ext cx="1200150" cy="1252535"/>
        </a:xfrm>
        <a:custGeom>
          <a:avLst>
            <a:gd name="f0" fmla="val 10348"/>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623602</xdr:colOff>
      <xdr:row>185</xdr:row>
      <xdr:rowOff>98383</xdr:rowOff>
    </xdr:from>
    <xdr:ext cx="1272890" cy="1257135"/>
    <xdr:sp macro="" textlink="">
      <xdr:nvSpPr>
        <xdr:cNvPr id="4" name="AutoShape 5294">
          <a:extLst>
            <a:ext uri="{FF2B5EF4-FFF2-40B4-BE49-F238E27FC236}">
              <a16:creationId xmlns:a16="http://schemas.microsoft.com/office/drawing/2014/main" id="{287A1DDC-CE61-4808-9B37-4CE589255503}"/>
            </a:ext>
          </a:extLst>
        </xdr:cNvPr>
        <xdr:cNvSpPr/>
      </xdr:nvSpPr>
      <xdr:spPr>
        <a:xfrm rot="1788900">
          <a:off x="57183052" y="126809458"/>
          <a:ext cx="1272890" cy="1257135"/>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45603</xdr:colOff>
      <xdr:row>185</xdr:row>
      <xdr:rowOff>201933</xdr:rowOff>
    </xdr:from>
    <xdr:ext cx="1440829" cy="1260381"/>
    <xdr:sp macro="" textlink="">
      <xdr:nvSpPr>
        <xdr:cNvPr id="5" name="AutoShape 5294">
          <a:extLst>
            <a:ext uri="{FF2B5EF4-FFF2-40B4-BE49-F238E27FC236}">
              <a16:creationId xmlns:a16="http://schemas.microsoft.com/office/drawing/2014/main" id="{CC2D2327-CC38-43F3-9005-06E33F063FE6}"/>
            </a:ext>
          </a:extLst>
        </xdr:cNvPr>
        <xdr:cNvSpPr/>
      </xdr:nvSpPr>
      <xdr:spPr>
        <a:xfrm rot="19811100" flipV="1">
          <a:off x="73654803" y="126913008"/>
          <a:ext cx="1440829" cy="1260381"/>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185</xdr:row>
      <xdr:rowOff>158748</xdr:rowOff>
    </xdr:from>
    <xdr:ext cx="0" cy="1365254"/>
    <xdr:sp macro="" textlink="">
      <xdr:nvSpPr>
        <xdr:cNvPr id="6" name="8 Flecha arriba">
          <a:extLst>
            <a:ext uri="{FF2B5EF4-FFF2-40B4-BE49-F238E27FC236}">
              <a16:creationId xmlns:a16="http://schemas.microsoft.com/office/drawing/2014/main" id="{E625AEB0-3B2C-4D6F-A0E3-5E8E17342AE4}"/>
            </a:ext>
          </a:extLst>
        </xdr:cNvPr>
        <xdr:cNvSpPr/>
      </xdr:nvSpPr>
      <xdr:spPr>
        <a:xfrm flipV="1">
          <a:off x="77724000" y="126869823"/>
          <a:ext cx="0" cy="1365254"/>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3009903" cy="3162296"/>
    <xdr:pic>
      <xdr:nvPicPr>
        <xdr:cNvPr id="2" name="Imagen 5">
          <a:extLst>
            <a:ext uri="{FF2B5EF4-FFF2-40B4-BE49-F238E27FC236}">
              <a16:creationId xmlns:a16="http://schemas.microsoft.com/office/drawing/2014/main" id="{9F929082-3BD4-46C1-B625-67E721D7510B}"/>
            </a:ext>
          </a:extLst>
        </xdr:cNvPr>
        <xdr:cNvPicPr>
          <a:picLocks noChangeAspect="1"/>
        </xdr:cNvPicPr>
      </xdr:nvPicPr>
      <xdr:blipFill>
        <a:blip xmlns:r="http://schemas.openxmlformats.org/officeDocument/2006/relationships" r:embed="rId1"/>
        <a:srcRect/>
        <a:stretch>
          <a:fillRect/>
        </a:stretch>
      </xdr:blipFill>
      <xdr:spPr>
        <a:xfrm>
          <a:off x="495303" y="190496"/>
          <a:ext cx="3009903" cy="3162296"/>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9</xdr:col>
      <xdr:colOff>2165354</xdr:colOff>
      <xdr:row>196</xdr:row>
      <xdr:rowOff>51974</xdr:rowOff>
    </xdr:from>
    <xdr:ext cx="1200150" cy="1100142"/>
    <xdr:sp macro="" textlink="">
      <xdr:nvSpPr>
        <xdr:cNvPr id="3" name="3 Flecha arriba">
          <a:extLst>
            <a:ext uri="{FF2B5EF4-FFF2-40B4-BE49-F238E27FC236}">
              <a16:creationId xmlns:a16="http://schemas.microsoft.com/office/drawing/2014/main" id="{99B9D92C-C3CC-4B58-845E-0BB2737D4E78}"/>
            </a:ext>
          </a:extLst>
        </xdr:cNvPr>
        <xdr:cNvSpPr/>
      </xdr:nvSpPr>
      <xdr:spPr>
        <a:xfrm>
          <a:off x="41436929" y="426581474"/>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196</xdr:row>
      <xdr:rowOff>98419</xdr:rowOff>
    </xdr:from>
    <xdr:ext cx="1272890" cy="1180938"/>
    <xdr:sp macro="" textlink="">
      <xdr:nvSpPr>
        <xdr:cNvPr id="4" name="AutoShape 5294">
          <a:extLst>
            <a:ext uri="{FF2B5EF4-FFF2-40B4-BE49-F238E27FC236}">
              <a16:creationId xmlns:a16="http://schemas.microsoft.com/office/drawing/2014/main" id="{0CEA7399-2FE3-400A-9C0D-E21FBF91C864}"/>
            </a:ext>
          </a:extLst>
        </xdr:cNvPr>
        <xdr:cNvSpPr/>
      </xdr:nvSpPr>
      <xdr:spPr>
        <a:xfrm rot="1788900">
          <a:off x="56611541" y="426627919"/>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196</xdr:row>
      <xdr:rowOff>201934</xdr:rowOff>
    </xdr:from>
    <xdr:ext cx="1440829" cy="1069884"/>
    <xdr:sp macro="" textlink="">
      <xdr:nvSpPr>
        <xdr:cNvPr id="5" name="AutoShape 5294">
          <a:extLst>
            <a:ext uri="{FF2B5EF4-FFF2-40B4-BE49-F238E27FC236}">
              <a16:creationId xmlns:a16="http://schemas.microsoft.com/office/drawing/2014/main" id="{9F150E06-53C8-4EA3-8BA9-8868B8355FF5}"/>
            </a:ext>
          </a:extLst>
        </xdr:cNvPr>
        <xdr:cNvSpPr/>
      </xdr:nvSpPr>
      <xdr:spPr>
        <a:xfrm rot="19811100" flipV="1">
          <a:off x="72092672" y="426731434"/>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196</xdr:row>
      <xdr:rowOff>158748</xdr:rowOff>
    </xdr:from>
    <xdr:ext cx="0" cy="1127126"/>
    <xdr:sp macro="" textlink="">
      <xdr:nvSpPr>
        <xdr:cNvPr id="6" name="8 Flecha arriba">
          <a:extLst>
            <a:ext uri="{FF2B5EF4-FFF2-40B4-BE49-F238E27FC236}">
              <a16:creationId xmlns:a16="http://schemas.microsoft.com/office/drawing/2014/main" id="{F5A374E1-F7D3-4CAE-9008-F3EE32FE7278}"/>
            </a:ext>
          </a:extLst>
        </xdr:cNvPr>
        <xdr:cNvSpPr/>
      </xdr:nvSpPr>
      <xdr:spPr>
        <a:xfrm flipV="1">
          <a:off x="76133325" y="426688248"/>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C2227153-FBD4-43D9-BA82-8B7429AA1272}"/>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2165354</xdr:colOff>
      <xdr:row>275</xdr:row>
      <xdr:rowOff>176214</xdr:rowOff>
    </xdr:from>
    <xdr:ext cx="1200150" cy="1252535"/>
    <xdr:sp macro="" textlink="">
      <xdr:nvSpPr>
        <xdr:cNvPr id="3" name="3 Flecha arriba">
          <a:extLst>
            <a:ext uri="{FF2B5EF4-FFF2-40B4-BE49-F238E27FC236}">
              <a16:creationId xmlns:a16="http://schemas.microsoft.com/office/drawing/2014/main" id="{503FB2CC-7E00-4CAA-8E64-28AEA8F324B1}"/>
            </a:ext>
          </a:extLst>
        </xdr:cNvPr>
        <xdr:cNvSpPr/>
      </xdr:nvSpPr>
      <xdr:spPr>
        <a:xfrm>
          <a:off x="44475404" y="233452989"/>
          <a:ext cx="1200150" cy="1252535"/>
        </a:xfrm>
        <a:custGeom>
          <a:avLst>
            <a:gd name="f0" fmla="val 10348"/>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623602</xdr:colOff>
      <xdr:row>275</xdr:row>
      <xdr:rowOff>98383</xdr:rowOff>
    </xdr:from>
    <xdr:ext cx="1272890" cy="1257135"/>
    <xdr:sp macro="" textlink="">
      <xdr:nvSpPr>
        <xdr:cNvPr id="4" name="AutoShape 5294">
          <a:extLst>
            <a:ext uri="{FF2B5EF4-FFF2-40B4-BE49-F238E27FC236}">
              <a16:creationId xmlns:a16="http://schemas.microsoft.com/office/drawing/2014/main" id="{CA15AC70-8B5B-4E7C-953A-8FCB54DC16B6}"/>
            </a:ext>
          </a:extLst>
        </xdr:cNvPr>
        <xdr:cNvSpPr/>
      </xdr:nvSpPr>
      <xdr:spPr>
        <a:xfrm rot="1788900">
          <a:off x="61897927" y="233375158"/>
          <a:ext cx="1272890" cy="1257135"/>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45603</xdr:colOff>
      <xdr:row>275</xdr:row>
      <xdr:rowOff>201933</xdr:rowOff>
    </xdr:from>
    <xdr:ext cx="1440829" cy="1260381"/>
    <xdr:sp macro="" textlink="">
      <xdr:nvSpPr>
        <xdr:cNvPr id="5" name="AutoShape 5294">
          <a:extLst>
            <a:ext uri="{FF2B5EF4-FFF2-40B4-BE49-F238E27FC236}">
              <a16:creationId xmlns:a16="http://schemas.microsoft.com/office/drawing/2014/main" id="{E8BAA04C-1D6C-4844-9C33-EBD1FAD51662}"/>
            </a:ext>
          </a:extLst>
        </xdr:cNvPr>
        <xdr:cNvSpPr/>
      </xdr:nvSpPr>
      <xdr:spPr>
        <a:xfrm rot="19811100" flipV="1">
          <a:off x="79017378" y="233478708"/>
          <a:ext cx="1440829" cy="1260381"/>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275</xdr:row>
      <xdr:rowOff>158748</xdr:rowOff>
    </xdr:from>
    <xdr:ext cx="0" cy="1412876"/>
    <xdr:sp macro="" textlink="">
      <xdr:nvSpPr>
        <xdr:cNvPr id="6" name="8 Flecha arriba">
          <a:extLst>
            <a:ext uri="{FF2B5EF4-FFF2-40B4-BE49-F238E27FC236}">
              <a16:creationId xmlns:a16="http://schemas.microsoft.com/office/drawing/2014/main" id="{4C6CD916-3F52-4ADC-BA63-3D720A2794DA}"/>
            </a:ext>
          </a:extLst>
        </xdr:cNvPr>
        <xdr:cNvSpPr/>
      </xdr:nvSpPr>
      <xdr:spPr>
        <a:xfrm flipV="1">
          <a:off x="83162775" y="233435523"/>
          <a:ext cx="0" cy="141287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3009903" cy="3162296"/>
    <xdr:pic>
      <xdr:nvPicPr>
        <xdr:cNvPr id="2" name="Imagen 5">
          <a:extLst>
            <a:ext uri="{FF2B5EF4-FFF2-40B4-BE49-F238E27FC236}">
              <a16:creationId xmlns:a16="http://schemas.microsoft.com/office/drawing/2014/main" id="{2317336B-8679-4194-B2FA-27E613D64D11}"/>
            </a:ext>
          </a:extLst>
        </xdr:cNvPr>
        <xdr:cNvPicPr>
          <a:picLocks noChangeAspect="1"/>
        </xdr:cNvPicPr>
      </xdr:nvPicPr>
      <xdr:blipFill>
        <a:blip xmlns:r="http://schemas.openxmlformats.org/officeDocument/2006/relationships" r:embed="rId1"/>
        <a:srcRect/>
        <a:stretch>
          <a:fillRect/>
        </a:stretch>
      </xdr:blipFill>
      <xdr:spPr>
        <a:xfrm>
          <a:off x="495303" y="190496"/>
          <a:ext cx="3009903" cy="3162296"/>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9</xdr:col>
      <xdr:colOff>2165354</xdr:colOff>
      <xdr:row>159</xdr:row>
      <xdr:rowOff>176214</xdr:rowOff>
    </xdr:from>
    <xdr:ext cx="1200150" cy="1100142"/>
    <xdr:sp macro="" textlink="">
      <xdr:nvSpPr>
        <xdr:cNvPr id="3" name="3 Flecha arriba">
          <a:extLst>
            <a:ext uri="{FF2B5EF4-FFF2-40B4-BE49-F238E27FC236}">
              <a16:creationId xmlns:a16="http://schemas.microsoft.com/office/drawing/2014/main" id="{68C68D04-FB26-4822-8F45-94074DEAE53C}"/>
            </a:ext>
          </a:extLst>
        </xdr:cNvPr>
        <xdr:cNvSpPr/>
      </xdr:nvSpPr>
      <xdr:spPr>
        <a:xfrm>
          <a:off x="41332154" y="37112733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159</xdr:row>
      <xdr:rowOff>98419</xdr:rowOff>
    </xdr:from>
    <xdr:ext cx="1272890" cy="1180938"/>
    <xdr:sp macro="" textlink="">
      <xdr:nvSpPr>
        <xdr:cNvPr id="4" name="AutoShape 5294">
          <a:extLst>
            <a:ext uri="{FF2B5EF4-FFF2-40B4-BE49-F238E27FC236}">
              <a16:creationId xmlns:a16="http://schemas.microsoft.com/office/drawing/2014/main" id="{50806581-F507-4860-BDD2-72E8A99F3C85}"/>
            </a:ext>
          </a:extLst>
        </xdr:cNvPr>
        <xdr:cNvSpPr/>
      </xdr:nvSpPr>
      <xdr:spPr>
        <a:xfrm rot="1788900">
          <a:off x="56506766" y="37104954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159</xdr:row>
      <xdr:rowOff>201934</xdr:rowOff>
    </xdr:from>
    <xdr:ext cx="1440829" cy="1069884"/>
    <xdr:sp macro="" textlink="">
      <xdr:nvSpPr>
        <xdr:cNvPr id="5" name="AutoShape 5294">
          <a:extLst>
            <a:ext uri="{FF2B5EF4-FFF2-40B4-BE49-F238E27FC236}">
              <a16:creationId xmlns:a16="http://schemas.microsoft.com/office/drawing/2014/main" id="{EC62F829-F368-45F3-A1FE-E8D8DB8C3904}"/>
            </a:ext>
          </a:extLst>
        </xdr:cNvPr>
        <xdr:cNvSpPr/>
      </xdr:nvSpPr>
      <xdr:spPr>
        <a:xfrm rot="19811100" flipV="1">
          <a:off x="72892772" y="37115305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159</xdr:row>
      <xdr:rowOff>158748</xdr:rowOff>
    </xdr:from>
    <xdr:ext cx="0" cy="1127126"/>
    <xdr:sp macro="" textlink="">
      <xdr:nvSpPr>
        <xdr:cNvPr id="6" name="8 Flecha arriba">
          <a:extLst>
            <a:ext uri="{FF2B5EF4-FFF2-40B4-BE49-F238E27FC236}">
              <a16:creationId xmlns:a16="http://schemas.microsoft.com/office/drawing/2014/main" id="{97B6045A-692E-49E8-8970-B678BD3522B9}"/>
            </a:ext>
          </a:extLst>
        </xdr:cNvPr>
        <xdr:cNvSpPr/>
      </xdr:nvSpPr>
      <xdr:spPr>
        <a:xfrm flipV="1">
          <a:off x="76695300" y="37110987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8">
          <a:extLst>
            <a:ext uri="{FF2B5EF4-FFF2-40B4-BE49-F238E27FC236}">
              <a16:creationId xmlns:a16="http://schemas.microsoft.com/office/drawing/2014/main" id="{85B70EF6-31CC-4AF0-BE5F-25A79B4A75E0}"/>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9</xdr:col>
      <xdr:colOff>2165354</xdr:colOff>
      <xdr:row>184</xdr:row>
      <xdr:rowOff>176214</xdr:rowOff>
    </xdr:from>
    <xdr:ext cx="1200150" cy="1100142"/>
    <xdr:sp macro="" textlink="">
      <xdr:nvSpPr>
        <xdr:cNvPr id="3" name="3 Flecha arriba">
          <a:extLst>
            <a:ext uri="{FF2B5EF4-FFF2-40B4-BE49-F238E27FC236}">
              <a16:creationId xmlns:a16="http://schemas.microsoft.com/office/drawing/2014/main" id="{B7C83D7A-9642-46C0-8891-A560B86D70CA}"/>
            </a:ext>
          </a:extLst>
        </xdr:cNvPr>
        <xdr:cNvSpPr/>
      </xdr:nvSpPr>
      <xdr:spPr>
        <a:xfrm>
          <a:off x="44532554" y="274858164"/>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184</xdr:row>
      <xdr:rowOff>98419</xdr:rowOff>
    </xdr:from>
    <xdr:ext cx="1272890" cy="1180938"/>
    <xdr:sp macro="" textlink="">
      <xdr:nvSpPr>
        <xdr:cNvPr id="4" name="AutoShape 5294">
          <a:extLst>
            <a:ext uri="{FF2B5EF4-FFF2-40B4-BE49-F238E27FC236}">
              <a16:creationId xmlns:a16="http://schemas.microsoft.com/office/drawing/2014/main" id="{43A40ED5-5A2B-4974-9118-53DDFC635D42}"/>
            </a:ext>
          </a:extLst>
        </xdr:cNvPr>
        <xdr:cNvSpPr/>
      </xdr:nvSpPr>
      <xdr:spPr>
        <a:xfrm rot="1788900">
          <a:off x="61955066" y="274780369"/>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184</xdr:row>
      <xdr:rowOff>201934</xdr:rowOff>
    </xdr:from>
    <xdr:ext cx="1440829" cy="1069884"/>
    <xdr:sp macro="" textlink="">
      <xdr:nvSpPr>
        <xdr:cNvPr id="5" name="AutoShape 5294">
          <a:extLst>
            <a:ext uri="{FF2B5EF4-FFF2-40B4-BE49-F238E27FC236}">
              <a16:creationId xmlns:a16="http://schemas.microsoft.com/office/drawing/2014/main" id="{C86E6234-44F8-4551-975B-765660CE80C1}"/>
            </a:ext>
          </a:extLst>
        </xdr:cNvPr>
        <xdr:cNvSpPr/>
      </xdr:nvSpPr>
      <xdr:spPr>
        <a:xfrm rot="19811100" flipV="1">
          <a:off x="81274772" y="274883884"/>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184</xdr:row>
      <xdr:rowOff>158748</xdr:rowOff>
    </xdr:from>
    <xdr:ext cx="0" cy="1127126"/>
    <xdr:sp macro="" textlink="">
      <xdr:nvSpPr>
        <xdr:cNvPr id="6" name="8 Flecha arriba">
          <a:extLst>
            <a:ext uri="{FF2B5EF4-FFF2-40B4-BE49-F238E27FC236}">
              <a16:creationId xmlns:a16="http://schemas.microsoft.com/office/drawing/2014/main" id="{00C1886B-3DBC-4A41-A04D-8674ED7E5D5E}"/>
            </a:ext>
          </a:extLst>
        </xdr:cNvPr>
        <xdr:cNvSpPr/>
      </xdr:nvSpPr>
      <xdr:spPr>
        <a:xfrm flipV="1">
          <a:off x="87029925" y="274840698"/>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3009903" cy="3162296"/>
    <xdr:pic>
      <xdr:nvPicPr>
        <xdr:cNvPr id="2" name="Imagen 5">
          <a:extLst>
            <a:ext uri="{FF2B5EF4-FFF2-40B4-BE49-F238E27FC236}">
              <a16:creationId xmlns:a16="http://schemas.microsoft.com/office/drawing/2014/main" id="{A7BAA286-A95C-44D7-9CE6-D5621BBEE4A1}"/>
            </a:ext>
          </a:extLst>
        </xdr:cNvPr>
        <xdr:cNvPicPr>
          <a:picLocks noChangeAspect="1"/>
        </xdr:cNvPicPr>
      </xdr:nvPicPr>
      <xdr:blipFill>
        <a:blip xmlns:r="http://schemas.openxmlformats.org/officeDocument/2006/relationships" r:embed="rId1"/>
        <a:srcRect/>
        <a:stretch>
          <a:fillRect/>
        </a:stretch>
      </xdr:blipFill>
      <xdr:spPr>
        <a:xfrm>
          <a:off x="495303" y="190496"/>
          <a:ext cx="3009903" cy="3162296"/>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9</xdr:col>
      <xdr:colOff>2165354</xdr:colOff>
      <xdr:row>211</xdr:row>
      <xdr:rowOff>51974</xdr:rowOff>
    </xdr:from>
    <xdr:ext cx="1200150" cy="1100142"/>
    <xdr:sp macro="" textlink="">
      <xdr:nvSpPr>
        <xdr:cNvPr id="3" name="3 Flecha arriba">
          <a:extLst>
            <a:ext uri="{FF2B5EF4-FFF2-40B4-BE49-F238E27FC236}">
              <a16:creationId xmlns:a16="http://schemas.microsoft.com/office/drawing/2014/main" id="{03AAA182-D1DE-44B6-ADDD-EDF401B36461}"/>
            </a:ext>
          </a:extLst>
        </xdr:cNvPr>
        <xdr:cNvSpPr/>
      </xdr:nvSpPr>
      <xdr:spPr>
        <a:xfrm>
          <a:off x="41436929" y="666678149"/>
          <a:ext cx="1200150" cy="110014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00B050"/>
        </a:solidFill>
        <a:ln w="12701" cap="flat">
          <a:solidFill>
            <a:srgbClr val="2F528F"/>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13</xdr:col>
      <xdr:colOff>623591</xdr:colOff>
      <xdr:row>211</xdr:row>
      <xdr:rowOff>98419</xdr:rowOff>
    </xdr:from>
    <xdr:ext cx="1272890" cy="1180938"/>
    <xdr:sp macro="" textlink="">
      <xdr:nvSpPr>
        <xdr:cNvPr id="4" name="AutoShape 5294">
          <a:extLst>
            <a:ext uri="{FF2B5EF4-FFF2-40B4-BE49-F238E27FC236}">
              <a16:creationId xmlns:a16="http://schemas.microsoft.com/office/drawing/2014/main" id="{2EF72719-EAC5-4368-87E9-BCE34BB7606E}"/>
            </a:ext>
          </a:extLst>
        </xdr:cNvPr>
        <xdr:cNvSpPr/>
      </xdr:nvSpPr>
      <xdr:spPr>
        <a:xfrm rot="1788900">
          <a:off x="56611541" y="666724594"/>
          <a:ext cx="1272890" cy="1180938"/>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19</xdr:col>
      <xdr:colOff>45572</xdr:colOff>
      <xdr:row>211</xdr:row>
      <xdr:rowOff>201934</xdr:rowOff>
    </xdr:from>
    <xdr:ext cx="1440829" cy="1069884"/>
    <xdr:sp macro="" textlink="">
      <xdr:nvSpPr>
        <xdr:cNvPr id="5" name="AutoShape 5294">
          <a:extLst>
            <a:ext uri="{FF2B5EF4-FFF2-40B4-BE49-F238E27FC236}">
              <a16:creationId xmlns:a16="http://schemas.microsoft.com/office/drawing/2014/main" id="{FF6439A6-7F4D-4DEF-8E96-966FBB7C2A44}"/>
            </a:ext>
          </a:extLst>
        </xdr:cNvPr>
        <xdr:cNvSpPr/>
      </xdr:nvSpPr>
      <xdr:spPr>
        <a:xfrm rot="19811100" flipV="1">
          <a:off x="72092672" y="666828109"/>
          <a:ext cx="1440829" cy="1069884"/>
        </a:xfrm>
        <a:custGeom>
          <a:avLst>
            <a:gd name="f0" fmla="val 10139"/>
            <a:gd name="f1" fmla="val 5504"/>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2F729"/>
        </a:solidFill>
        <a:ln w="28575" cap="flat">
          <a:solidFill>
            <a:srgbClr val="CC6600"/>
          </a:solidFill>
          <a:prstDash val="solid"/>
          <a:miter/>
        </a:ln>
      </xdr:spPr>
      <xdr:txBody>
        <a:bodyPr vert="horz" wrap="square" lIns="0" tIns="0" rIns="0" bIns="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000000"/>
            </a:solidFill>
            <a:uFillTx/>
            <a:latin typeface="Calibri"/>
          </a:endParaRPr>
        </a:p>
      </xdr:txBody>
    </xdr:sp>
    <xdr:clientData/>
  </xdr:oneCellAnchor>
  <xdr:oneCellAnchor>
    <xdr:from>
      <xdr:col>21</xdr:col>
      <xdr:colOff>0</xdr:colOff>
      <xdr:row>211</xdr:row>
      <xdr:rowOff>158748</xdr:rowOff>
    </xdr:from>
    <xdr:ext cx="0" cy="1127126"/>
    <xdr:sp macro="" textlink="">
      <xdr:nvSpPr>
        <xdr:cNvPr id="6" name="8 Flecha arriba">
          <a:extLst>
            <a:ext uri="{FF2B5EF4-FFF2-40B4-BE49-F238E27FC236}">
              <a16:creationId xmlns:a16="http://schemas.microsoft.com/office/drawing/2014/main" id="{5E0606C5-FF2D-47D0-B487-EBC1DC505E35}"/>
            </a:ext>
          </a:extLst>
        </xdr:cNvPr>
        <xdr:cNvSpPr/>
      </xdr:nvSpPr>
      <xdr:spPr>
        <a:xfrm flipV="1">
          <a:off x="76133325" y="666784923"/>
          <a:ext cx="0" cy="1127126"/>
        </a:xfrm>
        <a:custGeom>
          <a:avLst>
            <a:gd name="f0" fmla="val 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 f8 0 f7"/>
            <a:gd name="f15" fmla="pin 0 f1 10800"/>
            <a:gd name="f16" fmla="pin 0 f0 21600"/>
            <a:gd name="f17" fmla="*/ f10 f2 1"/>
            <a:gd name="f18" fmla="*/ f11 f2 1"/>
            <a:gd name="f19" fmla="val f15"/>
            <a:gd name="f20" fmla="val f16"/>
            <a:gd name="f21" fmla="*/ f14 1 21600"/>
            <a:gd name="f22" fmla="*/ f15 f12 1"/>
            <a:gd name="f23" fmla="*/ f16 f13 1"/>
            <a:gd name="f24" fmla="*/ f17 1 f4"/>
            <a:gd name="f25" fmla="*/ f18 1 f4"/>
            <a:gd name="f26" fmla="+- 21600 0 f19"/>
            <a:gd name="f27" fmla="*/ f20 f19 1"/>
            <a:gd name="f28" fmla="*/ 21600 f21 1"/>
            <a:gd name="f29" fmla="*/ 0 f21 1"/>
            <a:gd name="f30" fmla="*/ f19 f12 1"/>
            <a:gd name="f31" fmla="*/ f20 f13 1"/>
            <a:gd name="f32" fmla="+- f24 0 f3"/>
            <a:gd name="f33" fmla="+- f25 0 f3"/>
            <a:gd name="f34" fmla="*/ f27 1 10800"/>
            <a:gd name="f35" fmla="*/ f29 1 f21"/>
            <a:gd name="f36" fmla="*/ f28 1 f21"/>
            <a:gd name="f37" fmla="*/ f26 f12 1"/>
            <a:gd name="f38" fmla="+- f20 0 f34"/>
            <a:gd name="f39" fmla="*/ f36 f13 1"/>
            <a:gd name="f40" fmla="*/ f35 f12 1"/>
            <a:gd name="f41" fmla="*/ f36 f12 1"/>
            <a:gd name="f42" fmla="*/ f38 f13 1"/>
          </a:gdLst>
          <a:ahLst>
            <a:ahXY gdRefX="f1" minX="f7" maxX="f9" gdRefY="f0" minY="f7" maxY="f8">
              <a:pos x="f22" y="f23"/>
            </a:ahXY>
          </a:ahLst>
          <a:cxnLst>
            <a:cxn ang="3cd4">
              <a:pos x="hc" y="t"/>
            </a:cxn>
            <a:cxn ang="0">
              <a:pos x="r" y="vc"/>
            </a:cxn>
            <a:cxn ang="cd4">
              <a:pos x="hc" y="b"/>
            </a:cxn>
            <a:cxn ang="cd2">
              <a:pos x="l" y="vc"/>
            </a:cxn>
            <a:cxn ang="f32">
              <a:pos x="f40" y="f31"/>
            </a:cxn>
            <a:cxn ang="f33">
              <a:pos x="f41" y="f31"/>
            </a:cxn>
          </a:cxnLst>
          <a:rect l="f30" t="f42" r="f37" b="f39"/>
          <a:pathLst>
            <a:path w="21600" h="21600">
              <a:moveTo>
                <a:pt x="f19" y="f8"/>
              </a:moveTo>
              <a:lnTo>
                <a:pt x="f19" y="f20"/>
              </a:lnTo>
              <a:lnTo>
                <a:pt x="f7" y="f20"/>
              </a:lnTo>
              <a:lnTo>
                <a:pt x="f9" y="f7"/>
              </a:lnTo>
              <a:lnTo>
                <a:pt x="f8" y="f20"/>
              </a:lnTo>
              <a:lnTo>
                <a:pt x="f26" y="f20"/>
              </a:lnTo>
              <a:lnTo>
                <a:pt x="f26" y="f8"/>
              </a:lnTo>
              <a:close/>
            </a:path>
          </a:pathLst>
        </a:custGeom>
        <a:solidFill>
          <a:srgbClr val="FF7D7D"/>
        </a:solidFill>
        <a:ln w="12701" cap="flat">
          <a:solidFill>
            <a:srgbClr val="C00000"/>
          </a:solidFill>
          <a:prstDash val="solid"/>
          <a:miter/>
        </a:ln>
      </xdr:spPr>
      <xdr:txBody>
        <a:bodyPr vert="horz" wrap="square" lIns="91440" tIns="45720" rIns="91440" bIns="45720" anchor="ctr"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s-CO" sz="1100" b="0" i="0" u="none" strike="noStrike" kern="0" cap="none" spc="0" baseline="0">
            <a:solidFill>
              <a:srgbClr val="FFFFFF"/>
            </a:solidFill>
            <a:uFillTx/>
            <a:latin typeface="Calibri"/>
          </a:endParaRPr>
        </a:p>
      </xdr:txBody>
    </xdr:sp>
    <xdr:clientData/>
  </xdr:oneCellAnchor>
  <xdr:oneCellAnchor>
    <xdr:from>
      <xdr:col>0</xdr:col>
      <xdr:colOff>495303</xdr:colOff>
      <xdr:row>0</xdr:row>
      <xdr:rowOff>190496</xdr:rowOff>
    </xdr:from>
    <xdr:ext cx="2971800" cy="3228974"/>
    <xdr:pic>
      <xdr:nvPicPr>
        <xdr:cNvPr id="2" name="Imagen 5">
          <a:extLst>
            <a:ext uri="{FF2B5EF4-FFF2-40B4-BE49-F238E27FC236}">
              <a16:creationId xmlns:a16="http://schemas.microsoft.com/office/drawing/2014/main" id="{59F07762-6075-4E5C-AFE9-CC2FB392F0DF}"/>
            </a:ext>
          </a:extLst>
        </xdr:cNvPr>
        <xdr:cNvPicPr>
          <a:picLocks noChangeAspect="1"/>
        </xdr:cNvPicPr>
      </xdr:nvPicPr>
      <xdr:blipFill>
        <a:blip xmlns:r="http://schemas.openxmlformats.org/officeDocument/2006/relationships" r:embed="rId1"/>
        <a:srcRect/>
        <a:stretch>
          <a:fillRect/>
        </a:stretch>
      </xdr:blipFill>
      <xdr:spPr>
        <a:xfrm>
          <a:off x="495303" y="190496"/>
          <a:ext cx="2971800" cy="3228974"/>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rmar/Downloads/CUADRO%20DE%20MANDO%20VDPPE%20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SIGECI"/>
      <sheetName val="IND-ISO-IWA4 abril"/>
      <sheetName val="IND-ISO-IWA4 mayo"/>
      <sheetName val="IND-ISO-IWA4 julio "/>
      <sheetName val="IND-ISO-IWA4 agosto"/>
      <sheetName val="IND-ISO-IWA4 sep"/>
      <sheetName val="IND-ISO-IWA4nov (2)"/>
      <sheetName val="ESPECIALIZADAS"/>
      <sheetName val="ALIANZAS"/>
      <sheetName val="FORMACIÓN"/>
      <sheetName val="MÁS CIUDADANÍA"/>
      <sheetName val="CONTINGENTE"/>
      <sheetName val="IND-ISO-IWA4_abril2"/>
      <sheetName val="IND-ISO-IWA4_mayo2"/>
      <sheetName val="IND-ISO-IWA4_julio_2"/>
      <sheetName val="IND-ISO-IWA4_agosto2"/>
      <sheetName val="IND-ISO-IWA4_sep2"/>
      <sheetName val="IND-ISO-IWA4nov_(2)2"/>
      <sheetName val="MÁS_CIUDADANÍA2"/>
      <sheetName val="IND-ISO-IWA4_abril"/>
      <sheetName val="IND-ISO-IWA4_mayo"/>
      <sheetName val="IND-ISO-IWA4_julio_"/>
      <sheetName val="IND-ISO-IWA4_agosto"/>
      <sheetName val="IND-ISO-IWA4_sep"/>
      <sheetName val="IND-ISO-IWA4nov_(2)"/>
      <sheetName val="MÁS_CIUDADANÍA"/>
      <sheetName val="IND-ISO-IWA4_abril1"/>
      <sheetName val="IND-ISO-IWA4_mayo1"/>
      <sheetName val="IND-ISO-IWA4_julio_1"/>
      <sheetName val="IND-ISO-IWA4_agosto1"/>
      <sheetName val="IND-ISO-IWA4_sep1"/>
      <sheetName val="IND-ISO-IWA4nov_(2)1"/>
      <sheetName val="MÁS_CIUDADANÍA1"/>
      <sheetName val="IND-ISO-IWA4_abril3"/>
      <sheetName val="IND-ISO-IWA4_mayo3"/>
      <sheetName val="IND-ISO-IWA4_julio_3"/>
      <sheetName val="IND-ISO-IWA4_agosto3"/>
      <sheetName val="IND-ISO-IWA4_sep3"/>
      <sheetName val="IND-ISO-IWA4nov_(2)3"/>
      <sheetName val="MÁS_CIUDADANÍA3"/>
    </sheetNames>
    <sheetDataSet>
      <sheetData sheetId="0"/>
      <sheetData sheetId="1"/>
      <sheetData sheetId="2">
        <row r="16">
          <cell r="B16" t="str">
            <v>Número de ciudadanos y ciudadanas  vinculados a los observatorios locales (por cada localidad)  y distrital.</v>
          </cell>
        </row>
      </sheetData>
      <sheetData sheetId="3"/>
      <sheetData sheetId="4"/>
      <sheetData sheetId="5"/>
      <sheetData sheetId="6"/>
      <sheetData sheetId="7"/>
      <sheetData sheetId="8">
        <row r="15">
          <cell r="B15" t="str">
            <v>Número de espacios de dialogo , concertación y rendición - petición de cuentas generados</v>
          </cell>
        </row>
      </sheetData>
      <sheetData sheetId="9">
        <row r="12">
          <cell r="B12" t="str">
            <v>Número de alianzas implementadas y fortalecidas</v>
          </cell>
        </row>
      </sheetData>
      <sheetData sheetId="10">
        <row r="12">
          <cell r="B12" t="str">
            <v xml:space="preserve">Número de ciudadanos y ciudadanas participantes de los procesos de formación </v>
          </cell>
        </row>
      </sheetData>
      <sheetData sheetId="11">
        <row r="12">
          <cell r="B12" t="str">
            <v>Avance en la implementación y puesta en marcha del portal Más Ciudadanía.</v>
          </cell>
        </row>
      </sheetData>
      <sheetData sheetId="12"/>
      <sheetData sheetId="13">
        <row r="16">
          <cell r="B16" t="str">
            <v>Número de ciudadanos y ciudadanas  vinculados a los observatorios locales (por cada localidad)  y distrital.</v>
          </cell>
        </row>
      </sheetData>
      <sheetData sheetId="14"/>
      <sheetData sheetId="15"/>
      <sheetData sheetId="16"/>
      <sheetData sheetId="17"/>
      <sheetData sheetId="18"/>
      <sheetData sheetId="19">
        <row r="12">
          <cell r="B12" t="str">
            <v>Avance en la implementación y puesta en marcha del portal Más Ciudadanía.</v>
          </cell>
        </row>
      </sheetData>
      <sheetData sheetId="20">
        <row r="16">
          <cell r="B16" t="str">
            <v>Número de ciudadanos y ciudadanas  vinculados a los observatorios locales (por cada localidad)  y distrital.</v>
          </cell>
        </row>
      </sheetData>
      <sheetData sheetId="21"/>
      <sheetData sheetId="22"/>
      <sheetData sheetId="23"/>
      <sheetData sheetId="24"/>
      <sheetData sheetId="25"/>
      <sheetData sheetId="26">
        <row r="12">
          <cell r="B12" t="str">
            <v>Avance en la implementación y puesta en marcha del portal Más Ciudadanía.</v>
          </cell>
        </row>
      </sheetData>
      <sheetData sheetId="27">
        <row r="16">
          <cell r="B16" t="str">
            <v>Número de ciudadanos y ciudadanas  vinculados a los observatorios locales (por cada localidad)  y distrital.</v>
          </cell>
        </row>
      </sheetData>
      <sheetData sheetId="28"/>
      <sheetData sheetId="29"/>
      <sheetData sheetId="30"/>
      <sheetData sheetId="31"/>
      <sheetData sheetId="32"/>
      <sheetData sheetId="33">
        <row r="12">
          <cell r="B12" t="str">
            <v>Avance en la implementación y puesta en marcha del portal Más Ciudadanía.</v>
          </cell>
        </row>
      </sheetData>
      <sheetData sheetId="34">
        <row r="16">
          <cell r="B16" t="str">
            <v>Número de ciudadanos y ciudadanas  vinculados a los observatorios locales (por cada localidad)  y distrital.</v>
          </cell>
        </row>
      </sheetData>
      <sheetData sheetId="35"/>
      <sheetData sheetId="36"/>
      <sheetData sheetId="37"/>
      <sheetData sheetId="38"/>
      <sheetData sheetId="39"/>
      <sheetData sheetId="40">
        <row r="12">
          <cell r="B12" t="str">
            <v>Avance en la implementación y puesta en marcha del portal Más Ciudadanía.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RowHeight="15" x14ac:dyDescent="0.25"/>
  <cols>
    <col min="1" max="1" width="3" style="1" customWidth="1"/>
    <col min="2" max="14" width="11.42578125" style="1" customWidth="1"/>
    <col min="15" max="15" width="5.28515625" style="1" customWidth="1"/>
    <col min="16" max="28" width="11.42578125" style="1" customWidth="1"/>
    <col min="29" max="29" width="2.7109375" style="1" customWidth="1"/>
    <col min="30" max="30" width="11.42578125" style="1" customWidth="1"/>
    <col min="31" max="16384" width="11.42578125" style="1"/>
  </cols>
  <sheetData/>
  <pageMargins left="0.70000000000000007" right="0.70000000000000007" top="0.75" bottom="0.75" header="0.30000000000000004" footer="0.30000000000000004"/>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XDL106"/>
  <sheetViews>
    <sheetView zoomScale="19" zoomScaleNormal="19" workbookViewId="0">
      <selection activeCell="L91" sqref="L91"/>
    </sheetView>
  </sheetViews>
  <sheetFormatPr baseColWidth="10" defaultRowHeight="12.75" x14ac:dyDescent="0.25"/>
  <cols>
    <col min="1" max="2" width="48.85546875" style="2" customWidth="1"/>
    <col min="3" max="3" width="69.7109375" style="2" customWidth="1"/>
    <col min="4" max="4" width="66.7109375" style="2" customWidth="1"/>
    <col min="5" max="5" width="71.285156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61.28515625" style="2" customWidth="1"/>
    <col min="15" max="15" width="68.85546875" style="2" customWidth="1"/>
    <col min="16" max="18" width="37.85546875" style="2" customWidth="1"/>
    <col min="19" max="19" width="26.42578125" style="73" customWidth="1"/>
    <col min="20" max="20" width="30.85546875" style="2" customWidth="1"/>
    <col min="21" max="21" width="44.140625" style="2" customWidth="1"/>
    <col min="22"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458" t="s">
        <v>1396</v>
      </c>
      <c r="F6" s="458"/>
      <c r="G6" s="458"/>
      <c r="H6" s="458"/>
      <c r="I6" s="458"/>
      <c r="J6" s="458"/>
      <c r="K6" s="458"/>
      <c r="L6" s="458"/>
      <c r="M6" s="458"/>
      <c r="N6" s="7"/>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23.25" customHeight="1" x14ac:dyDescent="0.25">
      <c r="A7" s="11"/>
      <c r="B7" s="11"/>
      <c r="C7" s="12"/>
      <c r="D7" s="10"/>
      <c r="E7" s="13"/>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s="2" customFormat="1" ht="126.75" customHeight="1" x14ac:dyDescent="0.25">
      <c r="A8" s="396" t="s">
        <v>5</v>
      </c>
      <c r="B8" s="396"/>
      <c r="C8" s="396"/>
      <c r="D8" s="10"/>
      <c r="E8" s="397" t="s">
        <v>614</v>
      </c>
      <c r="F8" s="397"/>
      <c r="G8" s="397"/>
      <c r="H8" s="397"/>
      <c r="I8" s="397"/>
      <c r="J8" s="397"/>
      <c r="K8" s="397"/>
      <c r="L8" s="397"/>
      <c r="M8" s="397"/>
      <c r="N8" s="7"/>
      <c r="O8" s="7"/>
      <c r="P8" s="7"/>
      <c r="Q8" s="13"/>
      <c r="R8" s="13"/>
      <c r="S8" s="18"/>
      <c r="T8" s="13"/>
      <c r="U8" s="13"/>
      <c r="V8" s="6"/>
    </row>
    <row r="9" spans="1:64" s="2" customFormat="1" ht="18.75" customHeight="1" x14ac:dyDescent="0.25">
      <c r="A9" s="12"/>
      <c r="B9" s="12"/>
      <c r="C9" s="12"/>
      <c r="D9" s="10"/>
      <c r="E9" s="18"/>
      <c r="F9" s="18"/>
      <c r="G9" s="18"/>
      <c r="H9" s="18"/>
      <c r="I9" s="17"/>
      <c r="J9" s="18"/>
      <c r="K9" s="18"/>
      <c r="L9" s="18"/>
      <c r="M9" s="18"/>
      <c r="N9" s="18"/>
      <c r="O9" s="18"/>
      <c r="P9" s="18"/>
      <c r="Q9" s="18"/>
      <c r="R9" s="18"/>
      <c r="S9" s="18"/>
      <c r="T9" s="18"/>
      <c r="U9" s="18"/>
      <c r="V9" s="6"/>
    </row>
    <row r="10" spans="1:64" s="2" customFormat="1" ht="69" customHeight="1" x14ac:dyDescent="0.25">
      <c r="A10" s="396" t="s">
        <v>7</v>
      </c>
      <c r="B10" s="396"/>
      <c r="C10" s="396"/>
      <c r="D10" s="10"/>
      <c r="E10" s="396" t="s">
        <v>1397</v>
      </c>
      <c r="F10" s="396"/>
      <c r="G10" s="396"/>
      <c r="H10" s="13"/>
      <c r="I10" s="13"/>
      <c r="J10" s="13"/>
      <c r="K10" s="13"/>
      <c r="L10" s="13"/>
      <c r="M10" s="13"/>
      <c r="N10" s="13"/>
      <c r="O10" s="13"/>
      <c r="P10" s="13"/>
      <c r="Q10" s="13"/>
      <c r="R10" s="13"/>
      <c r="S10" s="18"/>
      <c r="T10" s="13"/>
      <c r="U10" s="13"/>
      <c r="V10" s="6"/>
    </row>
    <row r="11" spans="1:64" s="2" customFormat="1" ht="69" customHeight="1" x14ac:dyDescent="0.25">
      <c r="A11" s="396" t="s">
        <v>9</v>
      </c>
      <c r="B11" s="396"/>
      <c r="C11" s="396"/>
      <c r="D11" s="10"/>
      <c r="E11" s="396" t="s">
        <v>1398</v>
      </c>
      <c r="F11" s="396"/>
      <c r="G11" s="396"/>
      <c r="H11" s="13"/>
      <c r="I11" s="13"/>
      <c r="J11" s="13"/>
      <c r="K11" s="13"/>
      <c r="L11" s="13"/>
      <c r="M11" s="13"/>
      <c r="N11" s="13"/>
      <c r="O11" s="13"/>
      <c r="P11" s="13"/>
      <c r="Q11" s="13"/>
      <c r="R11" s="13"/>
      <c r="S11" s="18"/>
      <c r="T11" s="13"/>
      <c r="U11" s="13"/>
      <c r="V11" s="6"/>
    </row>
    <row r="12" spans="1:64" s="2" customFormat="1" ht="67.5" customHeight="1" x14ac:dyDescent="0.25">
      <c r="A12" s="399" t="s">
        <v>11</v>
      </c>
      <c r="B12" s="399"/>
      <c r="C12" s="399"/>
      <c r="D12" s="399"/>
      <c r="E12" s="400" t="s">
        <v>1399</v>
      </c>
      <c r="F12" s="400"/>
      <c r="G12" s="400"/>
      <c r="H12" s="400"/>
      <c r="I12" s="400"/>
      <c r="J12" s="400"/>
      <c r="K12" s="400"/>
      <c r="L12" s="400"/>
      <c r="M12" s="400"/>
      <c r="N12" s="400"/>
      <c r="O12" s="400"/>
      <c r="P12" s="400"/>
      <c r="Q12" s="400"/>
      <c r="R12" s="400"/>
      <c r="S12" s="400"/>
      <c r="T12" s="400"/>
      <c r="U12" s="400"/>
      <c r="V12" s="6"/>
    </row>
    <row r="13" spans="1:64" s="2" customFormat="1" ht="67.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6"/>
    </row>
    <row r="14" spans="1:64" s="2" customFormat="1" ht="288" customHeight="1" x14ac:dyDescent="0.25">
      <c r="A14" s="399" t="s">
        <v>13</v>
      </c>
      <c r="B14" s="399"/>
      <c r="C14" s="399"/>
      <c r="D14" s="399"/>
      <c r="E14" s="457" t="s">
        <v>1400</v>
      </c>
      <c r="F14" s="457"/>
      <c r="G14" s="457"/>
      <c r="H14" s="457"/>
      <c r="I14" s="457"/>
      <c r="J14" s="457"/>
      <c r="K14" s="457"/>
      <c r="L14" s="457"/>
      <c r="M14" s="457"/>
      <c r="N14" s="457"/>
      <c r="O14" s="457"/>
      <c r="P14" s="457"/>
      <c r="Q14" s="457"/>
      <c r="R14" s="457"/>
      <c r="S14" s="457"/>
      <c r="T14" s="457"/>
      <c r="U14" s="457"/>
      <c r="V14" s="6"/>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c r="V15" s="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c r="V17" s="6"/>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452"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452"/>
      <c r="V19" s="36" t="s">
        <v>24</v>
      </c>
      <c r="W19" s="36" t="s">
        <v>25</v>
      </c>
      <c r="X19" s="37" t="s">
        <v>26</v>
      </c>
      <c r="Y19" s="38" t="s">
        <v>27</v>
      </c>
    </row>
    <row r="20" spans="1:25" s="2" customFormat="1" ht="243.75" customHeight="1" x14ac:dyDescent="0.25">
      <c r="A20" s="455" t="s">
        <v>1401</v>
      </c>
      <c r="B20" s="455"/>
      <c r="C20" s="455"/>
      <c r="D20" s="455" t="s">
        <v>29</v>
      </c>
      <c r="E20" s="455"/>
      <c r="F20" s="430" t="s">
        <v>1402</v>
      </c>
      <c r="G20" s="430"/>
      <c r="H20" s="430"/>
      <c r="I20" s="39" t="s">
        <v>31</v>
      </c>
      <c r="J20" s="430" t="s">
        <v>1403</v>
      </c>
      <c r="K20" s="430"/>
      <c r="L20" s="430"/>
      <c r="M20" s="430"/>
      <c r="N20" s="430"/>
      <c r="O20" s="430"/>
      <c r="P20" s="431" t="s">
        <v>1404</v>
      </c>
      <c r="Q20" s="431"/>
      <c r="R20" s="431"/>
      <c r="S20" s="431"/>
      <c r="T20" s="45" t="s">
        <v>1129</v>
      </c>
      <c r="U20" s="157">
        <v>0.48799999999999999</v>
      </c>
      <c r="V20" s="241">
        <v>48.8</v>
      </c>
      <c r="W20" s="241">
        <v>51.3</v>
      </c>
      <c r="X20" s="56">
        <f>+W20/V20</f>
        <v>1.0512295081967213</v>
      </c>
      <c r="Y20" s="283">
        <f>X20</f>
        <v>1.0512295081967213</v>
      </c>
    </row>
    <row r="21" spans="1:25" s="2" customFormat="1" ht="262.5" customHeight="1" x14ac:dyDescent="0.25">
      <c r="A21" s="455"/>
      <c r="B21" s="455"/>
      <c r="C21" s="455"/>
      <c r="D21" s="455"/>
      <c r="E21" s="455"/>
      <c r="F21" s="430"/>
      <c r="G21" s="430"/>
      <c r="H21" s="430"/>
      <c r="I21" s="39" t="s">
        <v>35</v>
      </c>
      <c r="J21" s="430" t="s">
        <v>1405</v>
      </c>
      <c r="K21" s="430"/>
      <c r="L21" s="430"/>
      <c r="M21" s="430"/>
      <c r="N21" s="430"/>
      <c r="O21" s="430"/>
      <c r="P21" s="431" t="s">
        <v>1406</v>
      </c>
      <c r="Q21" s="431"/>
      <c r="R21" s="431"/>
      <c r="S21" s="431"/>
      <c r="T21" s="45" t="s">
        <v>38</v>
      </c>
      <c r="U21" s="158">
        <v>84</v>
      </c>
      <c r="V21" s="241">
        <f>+Q101</f>
        <v>31</v>
      </c>
      <c r="W21" s="241">
        <f>+R101</f>
        <v>31</v>
      </c>
      <c r="X21" s="56">
        <f>+W21/V21</f>
        <v>1</v>
      </c>
      <c r="Y21" s="283">
        <f>X21</f>
        <v>1</v>
      </c>
    </row>
    <row r="22" spans="1:25" s="2" customFormat="1" ht="12.75" customHeight="1" x14ac:dyDescent="0.25">
      <c r="A22" s="27"/>
      <c r="B22" s="27"/>
      <c r="C22" s="27"/>
      <c r="D22" s="27"/>
      <c r="E22" s="26"/>
      <c r="F22" s="26"/>
      <c r="G22" s="26"/>
      <c r="H22" s="26"/>
      <c r="I22" s="26"/>
      <c r="J22" s="26"/>
      <c r="K22" s="26"/>
      <c r="L22" s="26"/>
      <c r="M22" s="26"/>
      <c r="N22" s="26"/>
      <c r="O22" s="26"/>
      <c r="P22" s="26"/>
      <c r="Q22" s="26"/>
      <c r="R22" s="26"/>
      <c r="S22" s="28"/>
      <c r="T22" s="26"/>
      <c r="U22" s="26"/>
      <c r="V22" s="6"/>
    </row>
    <row r="23" spans="1:25"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c r="V23" s="6"/>
    </row>
    <row r="24" spans="1:25" s="2" customFormat="1" ht="95.25" customHeight="1" x14ac:dyDescent="0.25">
      <c r="A24" s="423" t="s">
        <v>45</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row>
    <row r="25" spans="1:25" s="2" customFormat="1" x14ac:dyDescent="0.25">
      <c r="A25" s="16"/>
      <c r="B25" s="16"/>
      <c r="C25" s="16"/>
      <c r="D25" s="16"/>
      <c r="E25" s="16"/>
      <c r="F25" s="16"/>
      <c r="G25" s="16"/>
      <c r="H25" s="16"/>
      <c r="I25" s="16"/>
      <c r="J25" s="16"/>
      <c r="K25" s="16"/>
      <c r="L25" s="16"/>
      <c r="M25" s="16"/>
      <c r="N25" s="16"/>
      <c r="O25" s="16"/>
      <c r="P25" s="16"/>
      <c r="Q25" s="16"/>
      <c r="R25" s="16"/>
      <c r="S25" s="47"/>
      <c r="T25" s="16"/>
      <c r="U25" s="16"/>
      <c r="V25" s="6"/>
    </row>
    <row r="26" spans="1:25" s="48" customFormat="1" ht="84" customHeight="1" x14ac:dyDescent="0.25">
      <c r="A26" s="379" t="s">
        <v>46</v>
      </c>
      <c r="B26" s="379"/>
      <c r="C26" s="379"/>
      <c r="D26" s="379"/>
      <c r="E26" s="379"/>
      <c r="F26" s="379"/>
      <c r="G26" s="379"/>
      <c r="H26" s="379"/>
      <c r="I26" s="391" t="s">
        <v>47</v>
      </c>
      <c r="J26" s="391"/>
      <c r="K26" s="391"/>
      <c r="L26" s="391"/>
      <c r="M26" s="391"/>
      <c r="N26" s="391"/>
      <c r="O26" s="379" t="s">
        <v>48</v>
      </c>
      <c r="P26" s="375" t="s">
        <v>49</v>
      </c>
      <c r="Q26" s="375"/>
      <c r="R26" s="375"/>
      <c r="S26" s="375" t="s">
        <v>50</v>
      </c>
      <c r="T26" s="376" t="s">
        <v>22</v>
      </c>
      <c r="U26" s="452" t="s">
        <v>51</v>
      </c>
      <c r="V26" s="378">
        <v>2018</v>
      </c>
      <c r="W26" s="378"/>
      <c r="X26" s="378"/>
      <c r="Y26" s="378"/>
    </row>
    <row r="27" spans="1:25" s="48" customFormat="1" ht="84" customHeight="1" x14ac:dyDescent="0.25">
      <c r="A27" s="379"/>
      <c r="B27" s="379"/>
      <c r="C27" s="379"/>
      <c r="D27" s="379"/>
      <c r="E27" s="379"/>
      <c r="F27" s="379"/>
      <c r="G27" s="379"/>
      <c r="H27" s="379"/>
      <c r="I27" s="391"/>
      <c r="J27" s="391"/>
      <c r="K27" s="391"/>
      <c r="L27" s="391"/>
      <c r="M27" s="391"/>
      <c r="N27" s="391"/>
      <c r="O27" s="379"/>
      <c r="P27" s="375"/>
      <c r="Q27" s="375"/>
      <c r="R27" s="375"/>
      <c r="S27" s="375"/>
      <c r="T27" s="376"/>
      <c r="U27" s="452"/>
      <c r="V27" s="36" t="s">
        <v>24</v>
      </c>
      <c r="W27" s="36" t="s">
        <v>25</v>
      </c>
      <c r="X27" s="37" t="s">
        <v>26</v>
      </c>
      <c r="Y27" s="38" t="s">
        <v>27</v>
      </c>
    </row>
    <row r="28" spans="1:25" s="2" customFormat="1" ht="221.25" customHeight="1" x14ac:dyDescent="0.25">
      <c r="A28" s="489" t="s">
        <v>1407</v>
      </c>
      <c r="B28" s="489"/>
      <c r="C28" s="489"/>
      <c r="D28" s="489"/>
      <c r="E28" s="489"/>
      <c r="F28" s="489"/>
      <c r="G28" s="489"/>
      <c r="H28" s="489"/>
      <c r="I28" s="489" t="s">
        <v>632</v>
      </c>
      <c r="J28" s="489"/>
      <c r="K28" s="489"/>
      <c r="L28" s="489"/>
      <c r="M28" s="489"/>
      <c r="N28" s="489"/>
      <c r="O28" s="51">
        <v>115</v>
      </c>
      <c r="P28" s="490" t="s">
        <v>633</v>
      </c>
      <c r="Q28" s="490"/>
      <c r="R28" s="490"/>
      <c r="S28" s="52" t="s">
        <v>55</v>
      </c>
      <c r="T28" s="40" t="s">
        <v>38</v>
      </c>
      <c r="U28" s="143">
        <v>31</v>
      </c>
      <c r="V28" s="241">
        <f>+V21</f>
        <v>31</v>
      </c>
      <c r="W28" s="241">
        <f>+W21</f>
        <v>31</v>
      </c>
      <c r="X28" s="56">
        <f>+W28/V28</f>
        <v>1</v>
      </c>
      <c r="Y28" s="283">
        <f>X28</f>
        <v>1</v>
      </c>
    </row>
    <row r="29" spans="1:25" s="2" customFormat="1" ht="12.75" customHeight="1" x14ac:dyDescent="0.25">
      <c r="A29" s="27"/>
      <c r="B29" s="27"/>
      <c r="C29" s="27"/>
      <c r="D29" s="27"/>
      <c r="E29" s="26"/>
      <c r="F29" s="26"/>
      <c r="G29" s="26"/>
      <c r="H29" s="26"/>
      <c r="I29" s="26"/>
      <c r="J29" s="26"/>
      <c r="K29" s="26"/>
      <c r="L29" s="26"/>
      <c r="M29" s="26"/>
      <c r="N29" s="26"/>
      <c r="O29" s="26"/>
      <c r="P29" s="26"/>
      <c r="Q29" s="26"/>
      <c r="R29" s="26"/>
      <c r="S29" s="28"/>
      <c r="T29" s="26"/>
      <c r="U29" s="26"/>
      <c r="V29" s="6"/>
    </row>
    <row r="30" spans="1:25" s="2" customFormat="1" ht="12.75" customHeight="1" x14ac:dyDescent="0.25">
      <c r="A30" s="27"/>
      <c r="B30" s="27"/>
      <c r="C30" s="27"/>
      <c r="D30" s="27"/>
      <c r="E30" s="26"/>
      <c r="F30" s="26"/>
      <c r="G30" s="26"/>
      <c r="H30" s="26"/>
      <c r="I30" s="26"/>
      <c r="J30" s="26"/>
      <c r="K30" s="26"/>
      <c r="L30" s="26"/>
      <c r="M30" s="26"/>
      <c r="N30" s="26"/>
      <c r="O30" s="26"/>
      <c r="P30" s="26"/>
      <c r="Q30" s="26"/>
      <c r="R30" s="26"/>
      <c r="S30" s="28"/>
      <c r="T30" s="26"/>
      <c r="U30" s="26"/>
      <c r="V30" s="6"/>
    </row>
    <row r="31" spans="1:25" s="2" customFormat="1" ht="80.25" customHeight="1" x14ac:dyDescent="0.25">
      <c r="A31" s="423" t="s">
        <v>56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row>
    <row r="32" spans="1:25" s="6" customFormat="1" ht="12" customHeight="1" x14ac:dyDescent="0.25">
      <c r="A32" s="57"/>
      <c r="B32" s="57"/>
      <c r="C32" s="57"/>
      <c r="D32" s="57"/>
      <c r="E32" s="57"/>
      <c r="F32" s="57"/>
      <c r="G32" s="57"/>
      <c r="H32" s="57"/>
      <c r="I32" s="57"/>
      <c r="J32" s="57"/>
      <c r="K32" s="57"/>
      <c r="L32" s="57"/>
      <c r="M32" s="57"/>
      <c r="N32" s="57"/>
      <c r="O32" s="57"/>
      <c r="P32" s="57"/>
      <c r="Q32" s="57"/>
      <c r="R32" s="57"/>
      <c r="S32" s="57"/>
      <c r="T32" s="57"/>
      <c r="U32" s="57"/>
    </row>
    <row r="33" spans="1:25 16151:16340" s="6" customFormat="1" ht="92.25" customHeight="1" x14ac:dyDescent="0.25">
      <c r="A33" s="385" t="s">
        <v>57</v>
      </c>
      <c r="B33" s="385"/>
      <c r="C33" s="386" t="s">
        <v>58</v>
      </c>
      <c r="D33" s="386"/>
      <c r="E33" s="386"/>
      <c r="F33" s="386"/>
      <c r="G33" s="386"/>
      <c r="H33" s="386"/>
      <c r="I33" s="386"/>
      <c r="J33" s="386"/>
      <c r="K33" s="386"/>
      <c r="L33" s="386"/>
      <c r="M33" s="386"/>
      <c r="N33" s="386"/>
      <c r="O33" s="386"/>
      <c r="P33" s="386"/>
      <c r="Q33" s="386"/>
      <c r="R33" s="386"/>
      <c r="S33" s="386"/>
      <c r="T33" s="386"/>
      <c r="U33" s="386"/>
      <c r="V33" s="386"/>
      <c r="W33" s="386"/>
      <c r="X33" s="386"/>
      <c r="Y33" s="386"/>
    </row>
    <row r="34" spans="1:25 16151:16340" s="6" customFormat="1" ht="94.5" customHeight="1" x14ac:dyDescent="0.25">
      <c r="A34" s="385" t="s">
        <v>59</v>
      </c>
      <c r="B34" s="385"/>
      <c r="C34" s="386" t="s">
        <v>60</v>
      </c>
      <c r="D34" s="386"/>
      <c r="E34" s="386"/>
      <c r="F34" s="386"/>
      <c r="G34" s="386"/>
      <c r="H34" s="386"/>
      <c r="I34" s="386"/>
      <c r="J34" s="386"/>
      <c r="K34" s="386"/>
      <c r="L34" s="386"/>
      <c r="M34" s="386"/>
      <c r="N34" s="386"/>
      <c r="O34" s="386"/>
      <c r="P34" s="386"/>
      <c r="Q34" s="386"/>
      <c r="R34" s="386"/>
      <c r="S34" s="386"/>
      <c r="T34" s="386"/>
      <c r="U34" s="386"/>
      <c r="V34" s="386"/>
      <c r="W34" s="386"/>
      <c r="X34" s="386"/>
      <c r="Y34" s="386"/>
    </row>
    <row r="35" spans="1:25 16151:16340" s="6" customFormat="1" ht="159.75" customHeight="1" x14ac:dyDescent="0.25">
      <c r="A35" s="385" t="s">
        <v>61</v>
      </c>
      <c r="B35" s="385"/>
      <c r="C35" s="386" t="s">
        <v>62</v>
      </c>
      <c r="D35" s="386"/>
      <c r="E35" s="386"/>
      <c r="F35" s="386"/>
      <c r="G35" s="386"/>
      <c r="H35" s="386"/>
      <c r="I35" s="386"/>
      <c r="J35" s="386"/>
      <c r="K35" s="386"/>
      <c r="L35" s="386"/>
      <c r="M35" s="386"/>
      <c r="N35" s="386"/>
      <c r="O35" s="386"/>
      <c r="P35" s="386"/>
      <c r="Q35" s="386"/>
      <c r="R35" s="386"/>
      <c r="S35" s="386"/>
      <c r="T35" s="386"/>
      <c r="U35" s="386"/>
      <c r="V35" s="386"/>
      <c r="W35" s="386"/>
      <c r="X35" s="386"/>
      <c r="Y35" s="386"/>
    </row>
    <row r="36" spans="1:25 16151:16340" s="6" customFormat="1" ht="17.25" customHeight="1" x14ac:dyDescent="0.25">
      <c r="A36" s="57"/>
      <c r="B36" s="57"/>
      <c r="C36" s="57"/>
      <c r="D36" s="57"/>
      <c r="E36" s="57"/>
      <c r="F36" s="57"/>
      <c r="G36" s="57"/>
      <c r="H36" s="57"/>
      <c r="I36" s="57"/>
      <c r="J36" s="57"/>
      <c r="K36" s="57"/>
      <c r="L36" s="57"/>
      <c r="M36" s="57"/>
      <c r="N36" s="57"/>
      <c r="O36" s="57"/>
      <c r="P36" s="57"/>
      <c r="Q36" s="57"/>
      <c r="R36" s="57"/>
      <c r="S36" s="57"/>
      <c r="T36" s="57"/>
      <c r="U36" s="57"/>
    </row>
    <row r="37" spans="1:25 16151:16340" s="2" customFormat="1" ht="43.5" customHeight="1" x14ac:dyDescent="0.25">
      <c r="A37" s="379" t="s">
        <v>63</v>
      </c>
      <c r="B37" s="379"/>
      <c r="C37" s="379" t="s">
        <v>64</v>
      </c>
      <c r="D37" s="379" t="s">
        <v>65</v>
      </c>
      <c r="E37" s="380" t="s">
        <v>66</v>
      </c>
      <c r="F37" s="379" t="s">
        <v>67</v>
      </c>
      <c r="G37" s="379"/>
      <c r="H37" s="379"/>
      <c r="I37" s="379"/>
      <c r="J37" s="379" t="s">
        <v>68</v>
      </c>
      <c r="K37" s="384" t="s">
        <v>69</v>
      </c>
      <c r="L37" s="379" t="s">
        <v>70</v>
      </c>
      <c r="M37" s="379"/>
      <c r="N37" s="379"/>
      <c r="O37" s="379" t="s">
        <v>71</v>
      </c>
      <c r="P37" s="375" t="s">
        <v>72</v>
      </c>
      <c r="Q37" s="375"/>
      <c r="R37" s="375"/>
      <c r="S37" s="375" t="s">
        <v>50</v>
      </c>
      <c r="T37" s="376" t="s">
        <v>22</v>
      </c>
      <c r="U37" s="454" t="s">
        <v>116</v>
      </c>
      <c r="V37" s="378">
        <v>2018</v>
      </c>
      <c r="W37" s="378"/>
      <c r="X37" s="378"/>
      <c r="Y37" s="378"/>
    </row>
    <row r="38" spans="1:25 16151:16340" s="2" customFormat="1" ht="140.25" customHeight="1" x14ac:dyDescent="0.25">
      <c r="A38" s="379"/>
      <c r="B38" s="379"/>
      <c r="C38" s="379"/>
      <c r="D38" s="379"/>
      <c r="E38" s="380"/>
      <c r="F38" s="379"/>
      <c r="G38" s="379"/>
      <c r="H38" s="379"/>
      <c r="I38" s="379"/>
      <c r="J38" s="379"/>
      <c r="K38" s="384"/>
      <c r="L38" s="379"/>
      <c r="M38" s="379"/>
      <c r="N38" s="379"/>
      <c r="O38" s="379"/>
      <c r="P38" s="375"/>
      <c r="Q38" s="375"/>
      <c r="R38" s="375"/>
      <c r="S38" s="375"/>
      <c r="T38" s="376"/>
      <c r="U38" s="454"/>
      <c r="V38" s="36" t="s">
        <v>24</v>
      </c>
      <c r="W38" s="36" t="s">
        <v>25</v>
      </c>
      <c r="X38" s="37" t="s">
        <v>26</v>
      </c>
      <c r="Y38" s="38" t="s">
        <v>27</v>
      </c>
    </row>
    <row r="39" spans="1:25 16151:16340" s="2" customFormat="1" ht="315.75" customHeight="1" x14ac:dyDescent="0.25">
      <c r="A39" s="481" t="s">
        <v>1408</v>
      </c>
      <c r="B39" s="481"/>
      <c r="C39" s="225" t="s">
        <v>1409</v>
      </c>
      <c r="D39" s="256" t="s">
        <v>369</v>
      </c>
      <c r="E39" s="230" t="s">
        <v>639</v>
      </c>
      <c r="F39" s="381" t="s">
        <v>1410</v>
      </c>
      <c r="G39" s="381"/>
      <c r="H39" s="381"/>
      <c r="I39" s="381"/>
      <c r="J39" s="228" t="s">
        <v>1411</v>
      </c>
      <c r="K39" s="229" t="s">
        <v>614</v>
      </c>
      <c r="L39" s="383" t="s">
        <v>1412</v>
      </c>
      <c r="M39" s="383"/>
      <c r="N39" s="383"/>
      <c r="O39" s="58" t="s">
        <v>1413</v>
      </c>
      <c r="P39" s="453" t="s">
        <v>643</v>
      </c>
      <c r="Q39" s="453"/>
      <c r="R39" s="453"/>
      <c r="S39" s="84" t="s">
        <v>1101</v>
      </c>
      <c r="T39" s="45" t="s">
        <v>38</v>
      </c>
      <c r="U39" s="162">
        <v>1</v>
      </c>
      <c r="V39" s="241">
        <v>100</v>
      </c>
      <c r="W39" s="241">
        <v>49.24</v>
      </c>
      <c r="X39" s="56">
        <f>+W39/V39</f>
        <v>0.4924</v>
      </c>
      <c r="Y39" s="283">
        <f>X39</f>
        <v>0.4924</v>
      </c>
    </row>
    <row r="40" spans="1:25 16151:16340" s="2" customFormat="1" ht="315.75" customHeight="1" x14ac:dyDescent="0.25">
      <c r="A40" s="488" t="s">
        <v>1414</v>
      </c>
      <c r="B40" s="488"/>
      <c r="C40" s="225" t="s">
        <v>1409</v>
      </c>
      <c r="D40" s="256" t="s">
        <v>369</v>
      </c>
      <c r="E40" s="230" t="s">
        <v>639</v>
      </c>
      <c r="F40" s="381" t="s">
        <v>1410</v>
      </c>
      <c r="G40" s="381"/>
      <c r="H40" s="381"/>
      <c r="I40" s="381"/>
      <c r="J40" s="228" t="s">
        <v>1411</v>
      </c>
      <c r="K40" s="229" t="s">
        <v>614</v>
      </c>
      <c r="L40" s="383" t="s">
        <v>1412</v>
      </c>
      <c r="M40" s="383"/>
      <c r="N40" s="383"/>
      <c r="O40" s="58" t="s">
        <v>1413</v>
      </c>
      <c r="P40" s="422" t="s">
        <v>647</v>
      </c>
      <c r="Q40" s="422"/>
      <c r="R40" s="422"/>
      <c r="S40" s="84" t="s">
        <v>1101</v>
      </c>
      <c r="T40" s="45" t="s">
        <v>38</v>
      </c>
      <c r="U40" s="162">
        <v>1</v>
      </c>
      <c r="V40" s="241">
        <v>100</v>
      </c>
      <c r="W40" s="241">
        <v>83.33</v>
      </c>
      <c r="X40" s="56">
        <f>+W40/V40</f>
        <v>0.83329999999999993</v>
      </c>
      <c r="Y40" s="283">
        <f>X40</f>
        <v>0.83329999999999993</v>
      </c>
    </row>
    <row r="41" spans="1:25 16151:16340" s="2" customFormat="1" ht="55.5" hidden="1" customHeight="1" x14ac:dyDescent="0.25">
      <c r="A41" s="365"/>
      <c r="B41" s="365"/>
      <c r="C41" s="365"/>
      <c r="D41" s="365"/>
      <c r="E41" s="365"/>
      <c r="F41" s="365"/>
      <c r="G41" s="365"/>
      <c r="H41" s="365"/>
      <c r="I41" s="365"/>
      <c r="J41" s="365"/>
      <c r="K41" s="365"/>
      <c r="L41" s="365"/>
      <c r="M41" s="58"/>
      <c r="N41" s="58"/>
      <c r="O41" s="58"/>
      <c r="P41" s="367"/>
      <c r="Q41" s="367"/>
      <c r="R41" s="367"/>
      <c r="S41" s="367"/>
      <c r="T41" s="64"/>
      <c r="U41" s="65"/>
      <c r="V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row>
    <row r="42" spans="1:25 16151:16340" s="2" customFormat="1" x14ac:dyDescent="0.25">
      <c r="A42" s="16"/>
      <c r="B42" s="16"/>
      <c r="C42" s="16"/>
      <c r="D42" s="16"/>
      <c r="E42" s="16"/>
      <c r="F42" s="16"/>
      <c r="G42" s="16"/>
      <c r="H42" s="16"/>
      <c r="I42" s="16"/>
      <c r="J42" s="16"/>
      <c r="K42" s="16"/>
      <c r="L42" s="16"/>
      <c r="M42" s="16"/>
      <c r="N42" s="16"/>
      <c r="O42" s="16"/>
      <c r="P42" s="16"/>
      <c r="Q42" s="16"/>
      <c r="R42" s="16"/>
      <c r="S42" s="47"/>
      <c r="T42" s="16"/>
      <c r="U42" s="16"/>
      <c r="V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row>
    <row r="43" spans="1:25 16151:16340" s="2" customFormat="1" x14ac:dyDescent="0.25">
      <c r="S43" s="73"/>
      <c r="V43" s="6"/>
    </row>
    <row r="44" spans="1:25 16151:16340" s="2" customFormat="1" ht="96.75" customHeight="1" x14ac:dyDescent="0.25">
      <c r="A44" s="423" t="s">
        <v>444</v>
      </c>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row>
    <row r="45" spans="1:25 16151:16340" s="6" customFormat="1" x14ac:dyDescent="0.25">
      <c r="A45" s="16"/>
      <c r="B45" s="16"/>
      <c r="C45" s="16"/>
      <c r="D45" s="16"/>
      <c r="E45" s="16"/>
      <c r="F45" s="16"/>
      <c r="G45" s="16"/>
      <c r="H45" s="16"/>
      <c r="I45" s="16"/>
      <c r="J45" s="16"/>
      <c r="K45" s="16"/>
      <c r="L45" s="16"/>
      <c r="M45" s="16"/>
      <c r="N45" s="16"/>
      <c r="O45" s="16"/>
      <c r="P45" s="16"/>
      <c r="Q45" s="16"/>
      <c r="R45" s="16"/>
      <c r="S45" s="47"/>
      <c r="T45" s="16"/>
      <c r="U45" s="16"/>
    </row>
    <row r="46" spans="1:25 16151:16340" s="75" customFormat="1" ht="120" customHeight="1" x14ac:dyDescent="0.25">
      <c r="A46" s="379" t="s">
        <v>104</v>
      </c>
      <c r="B46" s="379"/>
      <c r="C46" s="380" t="s">
        <v>66</v>
      </c>
      <c r="D46" s="379" t="s">
        <v>105</v>
      </c>
      <c r="E46" s="379" t="s">
        <v>106</v>
      </c>
      <c r="F46" s="379" t="s">
        <v>107</v>
      </c>
      <c r="G46" s="379"/>
      <c r="H46" s="379" t="s">
        <v>108</v>
      </c>
      <c r="I46" s="379"/>
      <c r="J46" s="379" t="s">
        <v>109</v>
      </c>
      <c r="K46" s="379" t="s">
        <v>110</v>
      </c>
      <c r="L46" s="379" t="s">
        <v>111</v>
      </c>
      <c r="M46" s="379" t="s">
        <v>112</v>
      </c>
      <c r="N46" s="352" t="s">
        <v>113</v>
      </c>
      <c r="O46" s="352" t="s">
        <v>114</v>
      </c>
      <c r="P46" s="375" t="s">
        <v>115</v>
      </c>
      <c r="Q46" s="375"/>
      <c r="R46" s="375"/>
      <c r="S46" s="375" t="s">
        <v>50</v>
      </c>
      <c r="T46" s="376" t="s">
        <v>22</v>
      </c>
      <c r="U46" s="454" t="s">
        <v>116</v>
      </c>
      <c r="V46" s="378">
        <v>2018</v>
      </c>
      <c r="W46" s="378"/>
      <c r="X46" s="378"/>
      <c r="Y46" s="378"/>
    </row>
    <row r="47" spans="1:25 16151:16340" s="75" customFormat="1" ht="46.5" x14ac:dyDescent="0.25">
      <c r="A47" s="379"/>
      <c r="B47" s="379"/>
      <c r="C47" s="380"/>
      <c r="D47" s="379"/>
      <c r="E47" s="379"/>
      <c r="F47" s="379"/>
      <c r="G47" s="379"/>
      <c r="H47" s="379"/>
      <c r="I47" s="379"/>
      <c r="J47" s="379"/>
      <c r="K47" s="379"/>
      <c r="L47" s="379"/>
      <c r="M47" s="379"/>
      <c r="N47" s="352"/>
      <c r="O47" s="352"/>
      <c r="P47" s="375"/>
      <c r="Q47" s="375"/>
      <c r="R47" s="375"/>
      <c r="S47" s="375"/>
      <c r="T47" s="376"/>
      <c r="U47" s="454"/>
      <c r="V47" s="36" t="s">
        <v>24</v>
      </c>
      <c r="W47" s="36" t="s">
        <v>25</v>
      </c>
      <c r="X47" s="37" t="s">
        <v>26</v>
      </c>
      <c r="Y47" s="38" t="s">
        <v>27</v>
      </c>
    </row>
    <row r="48" spans="1:25 16151:16340" s="86" customFormat="1" ht="192.75" customHeight="1" x14ac:dyDescent="0.25">
      <c r="A48" s="446" t="s">
        <v>117</v>
      </c>
      <c r="B48" s="446"/>
      <c r="C48" s="230" t="s">
        <v>639</v>
      </c>
      <c r="D48" s="233" t="s">
        <v>1416</v>
      </c>
      <c r="E48" s="233"/>
      <c r="F48" s="486" t="s">
        <v>1417</v>
      </c>
      <c r="G48" s="487"/>
      <c r="H48" s="486" t="s">
        <v>1999</v>
      </c>
      <c r="I48" s="487"/>
      <c r="J48" s="229" t="s">
        <v>614</v>
      </c>
      <c r="K48" s="81">
        <v>43258</v>
      </c>
      <c r="L48" s="81"/>
      <c r="M48" s="79" t="s">
        <v>2012</v>
      </c>
      <c r="N48" s="82">
        <v>12000000</v>
      </c>
      <c r="O48" s="83">
        <v>12000000</v>
      </c>
      <c r="P48" s="422" t="s">
        <v>122</v>
      </c>
      <c r="Q48" s="422"/>
      <c r="R48" s="422"/>
      <c r="S48" s="84" t="s">
        <v>87</v>
      </c>
      <c r="T48" s="45" t="s">
        <v>123</v>
      </c>
      <c r="U48" s="85">
        <v>1</v>
      </c>
      <c r="V48" s="55">
        <v>1</v>
      </c>
      <c r="W48" s="324">
        <f>+O48/N48</f>
        <v>1</v>
      </c>
      <c r="X48" s="56">
        <f>+W48/V48</f>
        <v>1</v>
      </c>
      <c r="Y48" s="283">
        <f>X48</f>
        <v>1</v>
      </c>
    </row>
    <row r="49" spans="1:25" s="86" customFormat="1" ht="192.75" customHeight="1" x14ac:dyDescent="0.25">
      <c r="A49" s="446" t="s">
        <v>117</v>
      </c>
      <c r="B49" s="446"/>
      <c r="C49" s="230" t="s">
        <v>639</v>
      </c>
      <c r="D49" s="233" t="s">
        <v>1416</v>
      </c>
      <c r="E49" s="233"/>
      <c r="F49" s="486" t="s">
        <v>1417</v>
      </c>
      <c r="G49" s="487"/>
      <c r="H49" s="486" t="s">
        <v>1999</v>
      </c>
      <c r="I49" s="487"/>
      <c r="J49" s="229" t="s">
        <v>614</v>
      </c>
      <c r="K49" s="81">
        <v>43258</v>
      </c>
      <c r="L49" s="81"/>
      <c r="M49" s="79" t="s">
        <v>2013</v>
      </c>
      <c r="N49" s="82">
        <v>12000000</v>
      </c>
      <c r="O49" s="83">
        <v>12000000</v>
      </c>
      <c r="P49" s="422" t="s">
        <v>122</v>
      </c>
      <c r="Q49" s="422"/>
      <c r="R49" s="422"/>
      <c r="S49" s="84" t="s">
        <v>87</v>
      </c>
      <c r="T49" s="45" t="s">
        <v>123</v>
      </c>
      <c r="U49" s="85">
        <v>1</v>
      </c>
      <c r="V49" s="55">
        <v>1</v>
      </c>
      <c r="W49" s="324">
        <f t="shared" ref="W49:W90" si="0">+O49/N49</f>
        <v>1</v>
      </c>
      <c r="X49" s="301">
        <f t="shared" ref="X49:X90" si="1">+W49/V49</f>
        <v>1</v>
      </c>
      <c r="Y49" s="283">
        <f t="shared" ref="Y49:Y90" si="2">X49</f>
        <v>1</v>
      </c>
    </row>
    <row r="50" spans="1:25" s="86" customFormat="1" ht="192.75" customHeight="1" x14ac:dyDescent="0.25">
      <c r="A50" s="446" t="s">
        <v>117</v>
      </c>
      <c r="B50" s="446"/>
      <c r="C50" s="230" t="s">
        <v>639</v>
      </c>
      <c r="D50" s="233" t="s">
        <v>1416</v>
      </c>
      <c r="E50" s="233"/>
      <c r="F50" s="486" t="s">
        <v>1417</v>
      </c>
      <c r="G50" s="487"/>
      <c r="H50" s="486" t="s">
        <v>2000</v>
      </c>
      <c r="I50" s="487"/>
      <c r="J50" s="229" t="s">
        <v>614</v>
      </c>
      <c r="K50" s="81">
        <v>43250</v>
      </c>
      <c r="L50" s="81"/>
      <c r="M50" s="79" t="s">
        <v>2014</v>
      </c>
      <c r="N50" s="82">
        <v>5000000</v>
      </c>
      <c r="O50" s="83">
        <v>5000000</v>
      </c>
      <c r="P50" s="422" t="s">
        <v>122</v>
      </c>
      <c r="Q50" s="422"/>
      <c r="R50" s="422"/>
      <c r="S50" s="84" t="s">
        <v>87</v>
      </c>
      <c r="T50" s="45" t="s">
        <v>123</v>
      </c>
      <c r="U50" s="85">
        <v>1</v>
      </c>
      <c r="V50" s="55">
        <v>1</v>
      </c>
      <c r="W50" s="324">
        <f t="shared" si="0"/>
        <v>1</v>
      </c>
      <c r="X50" s="301">
        <f t="shared" si="1"/>
        <v>1</v>
      </c>
      <c r="Y50" s="283">
        <f t="shared" si="2"/>
        <v>1</v>
      </c>
    </row>
    <row r="51" spans="1:25" s="86" customFormat="1" ht="192.75" customHeight="1" x14ac:dyDescent="0.25">
      <c r="A51" s="446" t="s">
        <v>117</v>
      </c>
      <c r="B51" s="446"/>
      <c r="C51" s="230" t="s">
        <v>639</v>
      </c>
      <c r="D51" s="233" t="s">
        <v>1416</v>
      </c>
      <c r="E51" s="233"/>
      <c r="F51" s="486" t="s">
        <v>1417</v>
      </c>
      <c r="G51" s="487"/>
      <c r="H51" s="486" t="s">
        <v>2001</v>
      </c>
      <c r="I51" s="487"/>
      <c r="J51" s="229" t="s">
        <v>614</v>
      </c>
      <c r="K51" s="81">
        <v>43250</v>
      </c>
      <c r="L51" s="81"/>
      <c r="M51" s="79" t="s">
        <v>2015</v>
      </c>
      <c r="N51" s="82">
        <v>10000000</v>
      </c>
      <c r="O51" s="83">
        <v>10000000</v>
      </c>
      <c r="P51" s="422" t="s">
        <v>122</v>
      </c>
      <c r="Q51" s="422"/>
      <c r="R51" s="422"/>
      <c r="S51" s="84" t="s">
        <v>87</v>
      </c>
      <c r="T51" s="45" t="s">
        <v>123</v>
      </c>
      <c r="U51" s="85">
        <v>1</v>
      </c>
      <c r="V51" s="55">
        <v>1</v>
      </c>
      <c r="W51" s="324">
        <f t="shared" si="0"/>
        <v>1</v>
      </c>
      <c r="X51" s="301">
        <f t="shared" si="1"/>
        <v>1</v>
      </c>
      <c r="Y51" s="283">
        <f t="shared" si="2"/>
        <v>1</v>
      </c>
    </row>
    <row r="52" spans="1:25" s="86" customFormat="1" ht="192.75" customHeight="1" x14ac:dyDescent="0.25">
      <c r="A52" s="446" t="s">
        <v>117</v>
      </c>
      <c r="B52" s="446"/>
      <c r="C52" s="230" t="s">
        <v>639</v>
      </c>
      <c r="D52" s="233" t="s">
        <v>1416</v>
      </c>
      <c r="E52" s="233"/>
      <c r="F52" s="486" t="s">
        <v>1417</v>
      </c>
      <c r="G52" s="487"/>
      <c r="H52" s="486" t="s">
        <v>2002</v>
      </c>
      <c r="I52" s="487"/>
      <c r="J52" s="229" t="s">
        <v>614</v>
      </c>
      <c r="K52" s="81">
        <v>43272</v>
      </c>
      <c r="L52" s="81"/>
      <c r="M52" s="79" t="s">
        <v>2016</v>
      </c>
      <c r="N52" s="82">
        <v>20000000</v>
      </c>
      <c r="O52" s="83">
        <v>20000000</v>
      </c>
      <c r="P52" s="422" t="s">
        <v>122</v>
      </c>
      <c r="Q52" s="422"/>
      <c r="R52" s="422"/>
      <c r="S52" s="84" t="s">
        <v>87</v>
      </c>
      <c r="T52" s="45" t="s">
        <v>123</v>
      </c>
      <c r="U52" s="85">
        <v>1</v>
      </c>
      <c r="V52" s="55">
        <v>1</v>
      </c>
      <c r="W52" s="324">
        <f t="shared" si="0"/>
        <v>1</v>
      </c>
      <c r="X52" s="301">
        <f t="shared" si="1"/>
        <v>1</v>
      </c>
      <c r="Y52" s="283">
        <f t="shared" si="2"/>
        <v>1</v>
      </c>
    </row>
    <row r="53" spans="1:25" s="86" customFormat="1" ht="192.75" customHeight="1" x14ac:dyDescent="0.25">
      <c r="A53" s="446" t="s">
        <v>117</v>
      </c>
      <c r="B53" s="446"/>
      <c r="C53" s="230" t="s">
        <v>639</v>
      </c>
      <c r="D53" s="233" t="s">
        <v>1416</v>
      </c>
      <c r="E53" s="233"/>
      <c r="F53" s="486" t="s">
        <v>1417</v>
      </c>
      <c r="G53" s="487"/>
      <c r="H53" s="486" t="s">
        <v>2003</v>
      </c>
      <c r="I53" s="487"/>
      <c r="J53" s="229" t="s">
        <v>614</v>
      </c>
      <c r="K53" s="81">
        <v>43278</v>
      </c>
      <c r="L53" s="81"/>
      <c r="M53" s="79" t="s">
        <v>2017</v>
      </c>
      <c r="N53" s="82">
        <v>10000000</v>
      </c>
      <c r="O53" s="83">
        <v>10000000</v>
      </c>
      <c r="P53" s="422" t="s">
        <v>122</v>
      </c>
      <c r="Q53" s="422"/>
      <c r="R53" s="422"/>
      <c r="S53" s="84" t="s">
        <v>87</v>
      </c>
      <c r="T53" s="45" t="s">
        <v>123</v>
      </c>
      <c r="U53" s="85">
        <v>1</v>
      </c>
      <c r="V53" s="55">
        <v>1</v>
      </c>
      <c r="W53" s="324">
        <f t="shared" si="0"/>
        <v>1</v>
      </c>
      <c r="X53" s="301">
        <f t="shared" si="1"/>
        <v>1</v>
      </c>
      <c r="Y53" s="283">
        <f t="shared" si="2"/>
        <v>1</v>
      </c>
    </row>
    <row r="54" spans="1:25" s="86" customFormat="1" ht="192.75" customHeight="1" x14ac:dyDescent="0.25">
      <c r="A54" s="446" t="s">
        <v>117</v>
      </c>
      <c r="B54" s="446"/>
      <c r="C54" s="230" t="s">
        <v>639</v>
      </c>
      <c r="D54" s="233" t="s">
        <v>1416</v>
      </c>
      <c r="E54" s="233"/>
      <c r="F54" s="486" t="s">
        <v>1417</v>
      </c>
      <c r="G54" s="487"/>
      <c r="H54" s="486" t="s">
        <v>2004</v>
      </c>
      <c r="I54" s="487"/>
      <c r="J54" s="229" t="s">
        <v>614</v>
      </c>
      <c r="K54" s="81">
        <v>43278</v>
      </c>
      <c r="L54" s="81"/>
      <c r="M54" s="79" t="s">
        <v>2018</v>
      </c>
      <c r="N54" s="82">
        <v>10000000</v>
      </c>
      <c r="O54" s="83">
        <v>10000000</v>
      </c>
      <c r="P54" s="422" t="s">
        <v>122</v>
      </c>
      <c r="Q54" s="422"/>
      <c r="R54" s="422"/>
      <c r="S54" s="84" t="s">
        <v>87</v>
      </c>
      <c r="T54" s="45" t="s">
        <v>123</v>
      </c>
      <c r="U54" s="85">
        <v>1</v>
      </c>
      <c r="V54" s="55">
        <v>1</v>
      </c>
      <c r="W54" s="324">
        <f t="shared" si="0"/>
        <v>1</v>
      </c>
      <c r="X54" s="301">
        <f t="shared" si="1"/>
        <v>1</v>
      </c>
      <c r="Y54" s="283">
        <f t="shared" si="2"/>
        <v>1</v>
      </c>
    </row>
    <row r="55" spans="1:25" s="86" customFormat="1" ht="192.75" customHeight="1" x14ac:dyDescent="0.25">
      <c r="A55" s="446" t="s">
        <v>117</v>
      </c>
      <c r="B55" s="446"/>
      <c r="C55" s="230" t="s">
        <v>639</v>
      </c>
      <c r="D55" s="233" t="s">
        <v>1416</v>
      </c>
      <c r="E55" s="233"/>
      <c r="F55" s="486" t="s">
        <v>1417</v>
      </c>
      <c r="G55" s="487"/>
      <c r="H55" s="486" t="s">
        <v>2005</v>
      </c>
      <c r="I55" s="487"/>
      <c r="J55" s="229" t="s">
        <v>614</v>
      </c>
      <c r="K55" s="81">
        <v>43266</v>
      </c>
      <c r="L55" s="81"/>
      <c r="M55" s="79" t="s">
        <v>2019</v>
      </c>
      <c r="N55" s="82">
        <v>10000000</v>
      </c>
      <c r="O55" s="83">
        <v>10000000</v>
      </c>
      <c r="P55" s="422" t="s">
        <v>122</v>
      </c>
      <c r="Q55" s="422"/>
      <c r="R55" s="422"/>
      <c r="S55" s="84" t="s">
        <v>87</v>
      </c>
      <c r="T55" s="45" t="s">
        <v>123</v>
      </c>
      <c r="U55" s="85">
        <v>1</v>
      </c>
      <c r="V55" s="55">
        <v>1</v>
      </c>
      <c r="W55" s="324">
        <f t="shared" si="0"/>
        <v>1</v>
      </c>
      <c r="X55" s="301">
        <f t="shared" si="1"/>
        <v>1</v>
      </c>
      <c r="Y55" s="283">
        <f t="shared" si="2"/>
        <v>1</v>
      </c>
    </row>
    <row r="56" spans="1:25" s="86" customFormat="1" ht="192.75" customHeight="1" x14ac:dyDescent="0.25">
      <c r="A56" s="446" t="s">
        <v>117</v>
      </c>
      <c r="B56" s="446"/>
      <c r="C56" s="230" t="s">
        <v>639</v>
      </c>
      <c r="D56" s="233" t="s">
        <v>1416</v>
      </c>
      <c r="E56" s="233"/>
      <c r="F56" s="486" t="s">
        <v>1417</v>
      </c>
      <c r="G56" s="487"/>
      <c r="H56" s="486" t="s">
        <v>2005</v>
      </c>
      <c r="I56" s="487"/>
      <c r="J56" s="229" t="s">
        <v>614</v>
      </c>
      <c r="K56" s="81">
        <v>43266</v>
      </c>
      <c r="L56" s="81"/>
      <c r="M56" s="79" t="s">
        <v>2020</v>
      </c>
      <c r="N56" s="82">
        <v>10000000</v>
      </c>
      <c r="O56" s="83">
        <v>10000000</v>
      </c>
      <c r="P56" s="422" t="s">
        <v>122</v>
      </c>
      <c r="Q56" s="422"/>
      <c r="R56" s="422"/>
      <c r="S56" s="84" t="s">
        <v>87</v>
      </c>
      <c r="T56" s="45" t="s">
        <v>123</v>
      </c>
      <c r="U56" s="85">
        <v>1</v>
      </c>
      <c r="V56" s="55">
        <v>1</v>
      </c>
      <c r="W56" s="324">
        <f t="shared" si="0"/>
        <v>1</v>
      </c>
      <c r="X56" s="301">
        <f t="shared" si="1"/>
        <v>1</v>
      </c>
      <c r="Y56" s="283">
        <f t="shared" si="2"/>
        <v>1</v>
      </c>
    </row>
    <row r="57" spans="1:25" s="86" customFormat="1" ht="192.75" customHeight="1" x14ac:dyDescent="0.25">
      <c r="A57" s="446" t="s">
        <v>117</v>
      </c>
      <c r="B57" s="446"/>
      <c r="C57" s="230" t="s">
        <v>639</v>
      </c>
      <c r="D57" s="233" t="s">
        <v>1416</v>
      </c>
      <c r="E57" s="233"/>
      <c r="F57" s="486" t="s">
        <v>1417</v>
      </c>
      <c r="G57" s="487"/>
      <c r="H57" s="486" t="s">
        <v>2005</v>
      </c>
      <c r="I57" s="487"/>
      <c r="J57" s="229" t="s">
        <v>614</v>
      </c>
      <c r="K57" s="81">
        <v>43266</v>
      </c>
      <c r="L57" s="81"/>
      <c r="M57" s="79" t="s">
        <v>2021</v>
      </c>
      <c r="N57" s="82">
        <v>10000000</v>
      </c>
      <c r="O57" s="83">
        <v>10000000</v>
      </c>
      <c r="P57" s="422" t="s">
        <v>122</v>
      </c>
      <c r="Q57" s="422"/>
      <c r="R57" s="422"/>
      <c r="S57" s="84" t="s">
        <v>87</v>
      </c>
      <c r="T57" s="45" t="s">
        <v>123</v>
      </c>
      <c r="U57" s="85">
        <v>1</v>
      </c>
      <c r="V57" s="55">
        <v>1</v>
      </c>
      <c r="W57" s="324">
        <f t="shared" si="0"/>
        <v>1</v>
      </c>
      <c r="X57" s="301">
        <f t="shared" si="1"/>
        <v>1</v>
      </c>
      <c r="Y57" s="283">
        <f t="shared" si="2"/>
        <v>1</v>
      </c>
    </row>
    <row r="58" spans="1:25" s="86" customFormat="1" ht="192.75" customHeight="1" x14ac:dyDescent="0.25">
      <c r="A58" s="446" t="s">
        <v>117</v>
      </c>
      <c r="B58" s="446"/>
      <c r="C58" s="230" t="s">
        <v>639</v>
      </c>
      <c r="D58" s="233" t="s">
        <v>1416</v>
      </c>
      <c r="E58" s="233"/>
      <c r="F58" s="486" t="s">
        <v>1417</v>
      </c>
      <c r="G58" s="487"/>
      <c r="H58" s="486" t="s">
        <v>2005</v>
      </c>
      <c r="I58" s="487"/>
      <c r="J58" s="229" t="s">
        <v>614</v>
      </c>
      <c r="K58" s="81">
        <v>43266</v>
      </c>
      <c r="L58" s="81"/>
      <c r="M58" s="79" t="s">
        <v>2022</v>
      </c>
      <c r="N58" s="82">
        <v>10000000</v>
      </c>
      <c r="O58" s="83">
        <v>10000000</v>
      </c>
      <c r="P58" s="422" t="s">
        <v>122</v>
      </c>
      <c r="Q58" s="422"/>
      <c r="R58" s="422"/>
      <c r="S58" s="84" t="s">
        <v>87</v>
      </c>
      <c r="T58" s="45" t="s">
        <v>123</v>
      </c>
      <c r="U58" s="85">
        <v>1</v>
      </c>
      <c r="V58" s="55">
        <v>1</v>
      </c>
      <c r="W58" s="324">
        <f t="shared" si="0"/>
        <v>1</v>
      </c>
      <c r="X58" s="301">
        <f t="shared" si="1"/>
        <v>1</v>
      </c>
      <c r="Y58" s="283">
        <f t="shared" si="2"/>
        <v>1</v>
      </c>
    </row>
    <row r="59" spans="1:25" s="86" customFormat="1" ht="192.75" customHeight="1" x14ac:dyDescent="0.25">
      <c r="A59" s="446" t="s">
        <v>117</v>
      </c>
      <c r="B59" s="446"/>
      <c r="C59" s="230" t="s">
        <v>639</v>
      </c>
      <c r="D59" s="233" t="s">
        <v>1416</v>
      </c>
      <c r="E59" s="233"/>
      <c r="F59" s="486" t="s">
        <v>1417</v>
      </c>
      <c r="G59" s="487"/>
      <c r="H59" s="486" t="s">
        <v>2005</v>
      </c>
      <c r="I59" s="487"/>
      <c r="J59" s="229" t="s">
        <v>614</v>
      </c>
      <c r="K59" s="81">
        <v>43266</v>
      </c>
      <c r="L59" s="81"/>
      <c r="M59" s="79" t="s">
        <v>2023</v>
      </c>
      <c r="N59" s="82">
        <v>10000000</v>
      </c>
      <c r="O59" s="83">
        <v>10000000</v>
      </c>
      <c r="P59" s="422" t="s">
        <v>122</v>
      </c>
      <c r="Q59" s="422"/>
      <c r="R59" s="422"/>
      <c r="S59" s="84" t="s">
        <v>87</v>
      </c>
      <c r="T59" s="45" t="s">
        <v>123</v>
      </c>
      <c r="U59" s="85">
        <v>1</v>
      </c>
      <c r="V59" s="55">
        <v>1</v>
      </c>
      <c r="W59" s="324">
        <f t="shared" si="0"/>
        <v>1</v>
      </c>
      <c r="X59" s="301">
        <f t="shared" si="1"/>
        <v>1</v>
      </c>
      <c r="Y59" s="283">
        <f t="shared" si="2"/>
        <v>1</v>
      </c>
    </row>
    <row r="60" spans="1:25" s="86" customFormat="1" ht="192.75" customHeight="1" x14ac:dyDescent="0.25">
      <c r="A60" s="446" t="s">
        <v>117</v>
      </c>
      <c r="B60" s="446"/>
      <c r="C60" s="230" t="s">
        <v>639</v>
      </c>
      <c r="D60" s="233" t="s">
        <v>1416</v>
      </c>
      <c r="E60" s="233"/>
      <c r="F60" s="486" t="s">
        <v>1417</v>
      </c>
      <c r="G60" s="487"/>
      <c r="H60" s="486" t="s">
        <v>2005</v>
      </c>
      <c r="I60" s="487"/>
      <c r="J60" s="229" t="s">
        <v>614</v>
      </c>
      <c r="K60" s="81"/>
      <c r="L60" s="81"/>
      <c r="M60" s="79" t="s">
        <v>2024</v>
      </c>
      <c r="N60" s="82">
        <v>10000000</v>
      </c>
      <c r="O60" s="83">
        <v>10000000</v>
      </c>
      <c r="P60" s="422" t="s">
        <v>122</v>
      </c>
      <c r="Q60" s="422"/>
      <c r="R60" s="422"/>
      <c r="S60" s="84" t="s">
        <v>87</v>
      </c>
      <c r="T60" s="45" t="s">
        <v>123</v>
      </c>
      <c r="U60" s="85">
        <v>1</v>
      </c>
      <c r="V60" s="55">
        <v>1</v>
      </c>
      <c r="W60" s="324">
        <f t="shared" si="0"/>
        <v>1</v>
      </c>
      <c r="X60" s="301">
        <f t="shared" si="1"/>
        <v>1</v>
      </c>
      <c r="Y60" s="283">
        <f t="shared" si="2"/>
        <v>1</v>
      </c>
    </row>
    <row r="61" spans="1:25" s="86" customFormat="1" ht="192.75" customHeight="1" x14ac:dyDescent="0.25">
      <c r="A61" s="446" t="s">
        <v>117</v>
      </c>
      <c r="B61" s="446"/>
      <c r="C61" s="230" t="s">
        <v>639</v>
      </c>
      <c r="D61" s="233" t="s">
        <v>1416</v>
      </c>
      <c r="E61" s="233"/>
      <c r="F61" s="486" t="s">
        <v>1417</v>
      </c>
      <c r="G61" s="487"/>
      <c r="H61" s="486" t="s">
        <v>1418</v>
      </c>
      <c r="I61" s="487"/>
      <c r="J61" s="229" t="s">
        <v>614</v>
      </c>
      <c r="K61" s="81">
        <v>43207</v>
      </c>
      <c r="L61" s="81"/>
      <c r="M61" s="79" t="s">
        <v>1419</v>
      </c>
      <c r="N61" s="82">
        <v>2000000</v>
      </c>
      <c r="O61" s="83">
        <v>2000000</v>
      </c>
      <c r="P61" s="422" t="s">
        <v>122</v>
      </c>
      <c r="Q61" s="422"/>
      <c r="R61" s="422"/>
      <c r="S61" s="84" t="s">
        <v>87</v>
      </c>
      <c r="T61" s="45" t="s">
        <v>123</v>
      </c>
      <c r="U61" s="85">
        <v>1</v>
      </c>
      <c r="V61" s="55">
        <v>1</v>
      </c>
      <c r="W61" s="324">
        <f t="shared" si="0"/>
        <v>1</v>
      </c>
      <c r="X61" s="301">
        <f t="shared" si="1"/>
        <v>1</v>
      </c>
      <c r="Y61" s="283">
        <f t="shared" si="2"/>
        <v>1</v>
      </c>
    </row>
    <row r="62" spans="1:25" s="86" customFormat="1" ht="192.75" customHeight="1" x14ac:dyDescent="0.25">
      <c r="A62" s="446" t="s">
        <v>117</v>
      </c>
      <c r="B62" s="446"/>
      <c r="C62" s="230" t="s">
        <v>639</v>
      </c>
      <c r="D62" s="233" t="s">
        <v>1416</v>
      </c>
      <c r="E62" s="233"/>
      <c r="F62" s="486" t="s">
        <v>1417</v>
      </c>
      <c r="G62" s="487"/>
      <c r="H62" s="486" t="s">
        <v>1418</v>
      </c>
      <c r="I62" s="487"/>
      <c r="J62" s="229" t="s">
        <v>614</v>
      </c>
      <c r="K62" s="81">
        <v>43207</v>
      </c>
      <c r="L62" s="81"/>
      <c r="M62" s="79" t="s">
        <v>1420</v>
      </c>
      <c r="N62" s="82">
        <v>2000000</v>
      </c>
      <c r="O62" s="83">
        <v>2000000</v>
      </c>
      <c r="P62" s="422" t="s">
        <v>122</v>
      </c>
      <c r="Q62" s="422"/>
      <c r="R62" s="422"/>
      <c r="S62" s="84" t="s">
        <v>87</v>
      </c>
      <c r="T62" s="45" t="s">
        <v>123</v>
      </c>
      <c r="U62" s="85">
        <v>1</v>
      </c>
      <c r="V62" s="55">
        <v>1</v>
      </c>
      <c r="W62" s="324">
        <f t="shared" si="0"/>
        <v>1</v>
      </c>
      <c r="X62" s="301">
        <f t="shared" si="1"/>
        <v>1</v>
      </c>
      <c r="Y62" s="283">
        <f t="shared" si="2"/>
        <v>1</v>
      </c>
    </row>
    <row r="63" spans="1:25" s="86" customFormat="1" ht="192.75" customHeight="1" x14ac:dyDescent="0.25">
      <c r="A63" s="446" t="s">
        <v>117</v>
      </c>
      <c r="B63" s="446"/>
      <c r="C63" s="230" t="s">
        <v>639</v>
      </c>
      <c r="D63" s="233" t="s">
        <v>1416</v>
      </c>
      <c r="E63" s="233"/>
      <c r="F63" s="486" t="s">
        <v>1417</v>
      </c>
      <c r="G63" s="487"/>
      <c r="H63" s="486" t="s">
        <v>1418</v>
      </c>
      <c r="I63" s="487"/>
      <c r="J63" s="229" t="s">
        <v>614</v>
      </c>
      <c r="K63" s="81">
        <v>43207</v>
      </c>
      <c r="L63" s="81"/>
      <c r="M63" s="79" t="s">
        <v>1421</v>
      </c>
      <c r="N63" s="82">
        <v>2000000</v>
      </c>
      <c r="O63" s="83">
        <v>2000000</v>
      </c>
      <c r="P63" s="422" t="s">
        <v>122</v>
      </c>
      <c r="Q63" s="422"/>
      <c r="R63" s="422"/>
      <c r="S63" s="84" t="s">
        <v>87</v>
      </c>
      <c r="T63" s="45" t="s">
        <v>123</v>
      </c>
      <c r="U63" s="85">
        <v>1</v>
      </c>
      <c r="V63" s="55">
        <v>1</v>
      </c>
      <c r="W63" s="324">
        <f t="shared" si="0"/>
        <v>1</v>
      </c>
      <c r="X63" s="301">
        <f t="shared" si="1"/>
        <v>1</v>
      </c>
      <c r="Y63" s="283">
        <f t="shared" si="2"/>
        <v>1</v>
      </c>
    </row>
    <row r="64" spans="1:25" s="86" customFormat="1" ht="192.75" customHeight="1" x14ac:dyDescent="0.25">
      <c r="A64" s="446" t="s">
        <v>117</v>
      </c>
      <c r="B64" s="446"/>
      <c r="C64" s="230" t="s">
        <v>639</v>
      </c>
      <c r="D64" s="233" t="s">
        <v>1416</v>
      </c>
      <c r="E64" s="233"/>
      <c r="F64" s="486" t="s">
        <v>1417</v>
      </c>
      <c r="G64" s="487"/>
      <c r="H64" s="486" t="s">
        <v>1422</v>
      </c>
      <c r="I64" s="487"/>
      <c r="J64" s="229" t="s">
        <v>614</v>
      </c>
      <c r="K64" s="81">
        <v>43207</v>
      </c>
      <c r="L64" s="81"/>
      <c r="M64" s="79" t="s">
        <v>1423</v>
      </c>
      <c r="N64" s="82">
        <v>2000000</v>
      </c>
      <c r="O64" s="83">
        <v>2000000</v>
      </c>
      <c r="P64" s="422" t="s">
        <v>122</v>
      </c>
      <c r="Q64" s="422"/>
      <c r="R64" s="422"/>
      <c r="S64" s="84" t="s">
        <v>87</v>
      </c>
      <c r="T64" s="45" t="s">
        <v>123</v>
      </c>
      <c r="U64" s="85">
        <v>1</v>
      </c>
      <c r="V64" s="55">
        <v>1</v>
      </c>
      <c r="W64" s="324">
        <f t="shared" si="0"/>
        <v>1</v>
      </c>
      <c r="X64" s="301">
        <f t="shared" si="1"/>
        <v>1</v>
      </c>
      <c r="Y64" s="283">
        <f t="shared" si="2"/>
        <v>1</v>
      </c>
    </row>
    <row r="65" spans="1:25" s="86" customFormat="1" ht="192.75" customHeight="1" x14ac:dyDescent="0.25">
      <c r="A65" s="446" t="s">
        <v>117</v>
      </c>
      <c r="B65" s="446"/>
      <c r="C65" s="230" t="s">
        <v>639</v>
      </c>
      <c r="D65" s="233" t="s">
        <v>1416</v>
      </c>
      <c r="E65" s="233"/>
      <c r="F65" s="486" t="s">
        <v>1417</v>
      </c>
      <c r="G65" s="487"/>
      <c r="H65" s="486" t="s">
        <v>1422</v>
      </c>
      <c r="I65" s="487"/>
      <c r="J65" s="229" t="s">
        <v>614</v>
      </c>
      <c r="K65" s="81">
        <v>43207</v>
      </c>
      <c r="L65" s="81"/>
      <c r="M65" s="79" t="s">
        <v>1424</v>
      </c>
      <c r="N65" s="82">
        <v>2000000</v>
      </c>
      <c r="O65" s="83">
        <v>2000000</v>
      </c>
      <c r="P65" s="422" t="s">
        <v>122</v>
      </c>
      <c r="Q65" s="422"/>
      <c r="R65" s="422"/>
      <c r="S65" s="84" t="s">
        <v>87</v>
      </c>
      <c r="T65" s="45" t="s">
        <v>123</v>
      </c>
      <c r="U65" s="85">
        <v>1</v>
      </c>
      <c r="V65" s="55">
        <v>1</v>
      </c>
      <c r="W65" s="324">
        <f t="shared" si="0"/>
        <v>1</v>
      </c>
      <c r="X65" s="301">
        <f t="shared" si="1"/>
        <v>1</v>
      </c>
      <c r="Y65" s="283">
        <f t="shared" si="2"/>
        <v>1</v>
      </c>
    </row>
    <row r="66" spans="1:25" s="86" customFormat="1" ht="192.75" customHeight="1" x14ac:dyDescent="0.25">
      <c r="A66" s="446" t="s">
        <v>117</v>
      </c>
      <c r="B66" s="446"/>
      <c r="C66" s="230" t="s">
        <v>639</v>
      </c>
      <c r="D66" s="233" t="s">
        <v>1416</v>
      </c>
      <c r="E66" s="233"/>
      <c r="F66" s="486" t="s">
        <v>1417</v>
      </c>
      <c r="G66" s="487"/>
      <c r="H66" s="486" t="s">
        <v>1422</v>
      </c>
      <c r="I66" s="487"/>
      <c r="J66" s="229" t="s">
        <v>614</v>
      </c>
      <c r="K66" s="81">
        <v>43207</v>
      </c>
      <c r="L66" s="81"/>
      <c r="M66" s="79" t="s">
        <v>1425</v>
      </c>
      <c r="N66" s="82">
        <v>2000000</v>
      </c>
      <c r="O66" s="83">
        <v>2000000</v>
      </c>
      <c r="P66" s="422" t="s">
        <v>122</v>
      </c>
      <c r="Q66" s="422"/>
      <c r="R66" s="422"/>
      <c r="S66" s="84" t="s">
        <v>87</v>
      </c>
      <c r="T66" s="45" t="s">
        <v>123</v>
      </c>
      <c r="U66" s="85">
        <v>1</v>
      </c>
      <c r="V66" s="55">
        <v>1</v>
      </c>
      <c r="W66" s="324">
        <f t="shared" si="0"/>
        <v>1</v>
      </c>
      <c r="X66" s="301">
        <f t="shared" si="1"/>
        <v>1</v>
      </c>
      <c r="Y66" s="283">
        <f t="shared" si="2"/>
        <v>1</v>
      </c>
    </row>
    <row r="67" spans="1:25" s="86" customFormat="1" ht="192.75" customHeight="1" x14ac:dyDescent="0.25">
      <c r="A67" s="446" t="s">
        <v>117</v>
      </c>
      <c r="B67" s="446"/>
      <c r="C67" s="230" t="s">
        <v>639</v>
      </c>
      <c r="D67" s="233" t="s">
        <v>1416</v>
      </c>
      <c r="E67" s="233"/>
      <c r="F67" s="486" t="s">
        <v>1417</v>
      </c>
      <c r="G67" s="487"/>
      <c r="H67" s="486" t="s">
        <v>1426</v>
      </c>
      <c r="I67" s="487"/>
      <c r="J67" s="229" t="s">
        <v>614</v>
      </c>
      <c r="K67" s="81">
        <v>43222</v>
      </c>
      <c r="L67" s="81"/>
      <c r="M67" s="79" t="s">
        <v>1427</v>
      </c>
      <c r="N67" s="82">
        <v>2500000</v>
      </c>
      <c r="O67" s="83">
        <v>2500000</v>
      </c>
      <c r="P67" s="422" t="s">
        <v>122</v>
      </c>
      <c r="Q67" s="422"/>
      <c r="R67" s="422"/>
      <c r="S67" s="84" t="s">
        <v>87</v>
      </c>
      <c r="T67" s="45" t="s">
        <v>123</v>
      </c>
      <c r="U67" s="85">
        <v>1</v>
      </c>
      <c r="V67" s="55">
        <v>1</v>
      </c>
      <c r="W67" s="324">
        <f t="shared" si="0"/>
        <v>1</v>
      </c>
      <c r="X67" s="301">
        <f t="shared" si="1"/>
        <v>1</v>
      </c>
      <c r="Y67" s="283">
        <f t="shared" si="2"/>
        <v>1</v>
      </c>
    </row>
    <row r="68" spans="1:25" s="86" customFormat="1" ht="192.75" customHeight="1" x14ac:dyDescent="0.25">
      <c r="A68" s="446" t="s">
        <v>117</v>
      </c>
      <c r="B68" s="446"/>
      <c r="C68" s="230" t="s">
        <v>639</v>
      </c>
      <c r="D68" s="233" t="s">
        <v>1416</v>
      </c>
      <c r="E68" s="233"/>
      <c r="F68" s="486" t="s">
        <v>1417</v>
      </c>
      <c r="G68" s="487"/>
      <c r="H68" s="486" t="s">
        <v>1426</v>
      </c>
      <c r="I68" s="487"/>
      <c r="J68" s="229" t="s">
        <v>614</v>
      </c>
      <c r="K68" s="81">
        <v>43222</v>
      </c>
      <c r="L68" s="81"/>
      <c r="M68" s="79" t="s">
        <v>1428</v>
      </c>
      <c r="N68" s="82">
        <v>2500000</v>
      </c>
      <c r="O68" s="83">
        <v>2500000</v>
      </c>
      <c r="P68" s="422" t="s">
        <v>122</v>
      </c>
      <c r="Q68" s="422"/>
      <c r="R68" s="422"/>
      <c r="S68" s="84" t="s">
        <v>87</v>
      </c>
      <c r="T68" s="45" t="s">
        <v>123</v>
      </c>
      <c r="U68" s="85">
        <v>1</v>
      </c>
      <c r="V68" s="55">
        <v>1</v>
      </c>
      <c r="W68" s="324">
        <f t="shared" si="0"/>
        <v>1</v>
      </c>
      <c r="X68" s="301">
        <f t="shared" si="1"/>
        <v>1</v>
      </c>
      <c r="Y68" s="283">
        <f t="shared" si="2"/>
        <v>1</v>
      </c>
    </row>
    <row r="69" spans="1:25" s="86" customFormat="1" ht="192.75" customHeight="1" x14ac:dyDescent="0.25">
      <c r="A69" s="446" t="s">
        <v>117</v>
      </c>
      <c r="B69" s="446"/>
      <c r="C69" s="230" t="s">
        <v>639</v>
      </c>
      <c r="D69" s="233" t="s">
        <v>1416</v>
      </c>
      <c r="E69" s="233"/>
      <c r="F69" s="486" t="s">
        <v>1417</v>
      </c>
      <c r="G69" s="487"/>
      <c r="H69" s="486" t="s">
        <v>1426</v>
      </c>
      <c r="I69" s="487"/>
      <c r="J69" s="229" t="s">
        <v>614</v>
      </c>
      <c r="K69" s="81">
        <v>43222</v>
      </c>
      <c r="L69" s="81"/>
      <c r="M69" s="79" t="s">
        <v>1429</v>
      </c>
      <c r="N69" s="82">
        <v>2500000</v>
      </c>
      <c r="O69" s="83">
        <v>2500000</v>
      </c>
      <c r="P69" s="422" t="s">
        <v>122</v>
      </c>
      <c r="Q69" s="422"/>
      <c r="R69" s="422"/>
      <c r="S69" s="84" t="s">
        <v>87</v>
      </c>
      <c r="T69" s="45" t="s">
        <v>123</v>
      </c>
      <c r="U69" s="85">
        <v>1</v>
      </c>
      <c r="V69" s="55">
        <v>1</v>
      </c>
      <c r="W69" s="324">
        <f t="shared" si="0"/>
        <v>1</v>
      </c>
      <c r="X69" s="301">
        <f t="shared" si="1"/>
        <v>1</v>
      </c>
      <c r="Y69" s="283">
        <f t="shared" si="2"/>
        <v>1</v>
      </c>
    </row>
    <row r="70" spans="1:25" s="86" customFormat="1" ht="192.75" customHeight="1" x14ac:dyDescent="0.25">
      <c r="A70" s="446" t="s">
        <v>117</v>
      </c>
      <c r="B70" s="446"/>
      <c r="C70" s="230" t="s">
        <v>639</v>
      </c>
      <c r="D70" s="233" t="s">
        <v>1416</v>
      </c>
      <c r="E70" s="233"/>
      <c r="F70" s="486" t="s">
        <v>1417</v>
      </c>
      <c r="G70" s="487"/>
      <c r="H70" s="486" t="s">
        <v>1430</v>
      </c>
      <c r="I70" s="487"/>
      <c r="J70" s="229" t="s">
        <v>614</v>
      </c>
      <c r="K70" s="81">
        <v>43224</v>
      </c>
      <c r="L70" s="81"/>
      <c r="M70" s="79" t="s">
        <v>1431</v>
      </c>
      <c r="N70" s="82">
        <v>2000000</v>
      </c>
      <c r="O70" s="83">
        <v>2000000</v>
      </c>
      <c r="P70" s="422" t="s">
        <v>122</v>
      </c>
      <c r="Q70" s="422"/>
      <c r="R70" s="422"/>
      <c r="S70" s="84" t="s">
        <v>87</v>
      </c>
      <c r="T70" s="45" t="s">
        <v>123</v>
      </c>
      <c r="U70" s="85">
        <v>1</v>
      </c>
      <c r="V70" s="55">
        <v>1</v>
      </c>
      <c r="W70" s="324">
        <f t="shared" si="0"/>
        <v>1</v>
      </c>
      <c r="X70" s="301">
        <f t="shared" si="1"/>
        <v>1</v>
      </c>
      <c r="Y70" s="283">
        <f t="shared" si="2"/>
        <v>1</v>
      </c>
    </row>
    <row r="71" spans="1:25" s="86" customFormat="1" ht="192.75" customHeight="1" x14ac:dyDescent="0.25">
      <c r="A71" s="446" t="s">
        <v>117</v>
      </c>
      <c r="B71" s="446"/>
      <c r="C71" s="230" t="s">
        <v>639</v>
      </c>
      <c r="D71" s="233" t="s">
        <v>1416</v>
      </c>
      <c r="E71" s="233"/>
      <c r="F71" s="486" t="s">
        <v>1417</v>
      </c>
      <c r="G71" s="487"/>
      <c r="H71" s="486" t="s">
        <v>1430</v>
      </c>
      <c r="I71" s="487"/>
      <c r="J71" s="229" t="s">
        <v>614</v>
      </c>
      <c r="K71" s="81">
        <v>43224</v>
      </c>
      <c r="L71" s="81"/>
      <c r="M71" s="79" t="s">
        <v>1432</v>
      </c>
      <c r="N71" s="82">
        <v>2000000</v>
      </c>
      <c r="O71" s="83">
        <v>2000000</v>
      </c>
      <c r="P71" s="422" t="s">
        <v>122</v>
      </c>
      <c r="Q71" s="422"/>
      <c r="R71" s="422"/>
      <c r="S71" s="84" t="s">
        <v>87</v>
      </c>
      <c r="T71" s="45" t="s">
        <v>123</v>
      </c>
      <c r="U71" s="85">
        <v>1</v>
      </c>
      <c r="V71" s="55">
        <v>1</v>
      </c>
      <c r="W71" s="324">
        <f t="shared" si="0"/>
        <v>1</v>
      </c>
      <c r="X71" s="301">
        <f t="shared" si="1"/>
        <v>1</v>
      </c>
      <c r="Y71" s="283">
        <f t="shared" si="2"/>
        <v>1</v>
      </c>
    </row>
    <row r="72" spans="1:25" s="86" customFormat="1" ht="192.75" customHeight="1" x14ac:dyDescent="0.25">
      <c r="A72" s="446" t="s">
        <v>117</v>
      </c>
      <c r="B72" s="446"/>
      <c r="C72" s="230" t="s">
        <v>639</v>
      </c>
      <c r="D72" s="233" t="s">
        <v>1416</v>
      </c>
      <c r="E72" s="233"/>
      <c r="F72" s="486" t="s">
        <v>1417</v>
      </c>
      <c r="G72" s="487"/>
      <c r="H72" s="486" t="s">
        <v>1430</v>
      </c>
      <c r="I72" s="487"/>
      <c r="J72" s="229" t="s">
        <v>614</v>
      </c>
      <c r="K72" s="81"/>
      <c r="L72" s="81"/>
      <c r="M72" s="79" t="s">
        <v>2025</v>
      </c>
      <c r="N72" s="82">
        <v>1500000</v>
      </c>
      <c r="O72" s="83">
        <v>1500000</v>
      </c>
      <c r="P72" s="422" t="s">
        <v>122</v>
      </c>
      <c r="Q72" s="422"/>
      <c r="R72" s="422"/>
      <c r="S72" s="84" t="s">
        <v>87</v>
      </c>
      <c r="T72" s="45" t="s">
        <v>123</v>
      </c>
      <c r="U72" s="85">
        <v>1</v>
      </c>
      <c r="V72" s="55">
        <v>1</v>
      </c>
      <c r="W72" s="324">
        <f t="shared" si="0"/>
        <v>1</v>
      </c>
      <c r="X72" s="301">
        <f t="shared" si="1"/>
        <v>1</v>
      </c>
      <c r="Y72" s="283">
        <f t="shared" si="2"/>
        <v>1</v>
      </c>
    </row>
    <row r="73" spans="1:25" s="86" customFormat="1" ht="192.75" customHeight="1" x14ac:dyDescent="0.25">
      <c r="A73" s="446" t="s">
        <v>117</v>
      </c>
      <c r="B73" s="446"/>
      <c r="C73" s="230" t="s">
        <v>639</v>
      </c>
      <c r="D73" s="233" t="s">
        <v>1416</v>
      </c>
      <c r="E73" s="233"/>
      <c r="F73" s="486" t="s">
        <v>1417</v>
      </c>
      <c r="G73" s="487"/>
      <c r="H73" s="486" t="s">
        <v>1430</v>
      </c>
      <c r="I73" s="487"/>
      <c r="J73" s="229" t="s">
        <v>614</v>
      </c>
      <c r="K73" s="81">
        <v>43224</v>
      </c>
      <c r="L73" s="81"/>
      <c r="M73" s="79" t="s">
        <v>1433</v>
      </c>
      <c r="N73" s="82">
        <v>2000000</v>
      </c>
      <c r="O73" s="83">
        <v>2000000</v>
      </c>
      <c r="P73" s="422" t="s">
        <v>122</v>
      </c>
      <c r="Q73" s="422"/>
      <c r="R73" s="422"/>
      <c r="S73" s="84" t="s">
        <v>87</v>
      </c>
      <c r="T73" s="45" t="s">
        <v>123</v>
      </c>
      <c r="U73" s="85">
        <v>1</v>
      </c>
      <c r="V73" s="55">
        <v>1</v>
      </c>
      <c r="W73" s="324">
        <f t="shared" si="0"/>
        <v>1</v>
      </c>
      <c r="X73" s="301">
        <f t="shared" si="1"/>
        <v>1</v>
      </c>
      <c r="Y73" s="283">
        <f t="shared" si="2"/>
        <v>1</v>
      </c>
    </row>
    <row r="74" spans="1:25" s="86" customFormat="1" ht="192.75" customHeight="1" x14ac:dyDescent="0.25">
      <c r="A74" s="446" t="s">
        <v>117</v>
      </c>
      <c r="B74" s="446"/>
      <c r="C74" s="230" t="s">
        <v>639</v>
      </c>
      <c r="D74" s="233" t="s">
        <v>1416</v>
      </c>
      <c r="E74" s="233"/>
      <c r="F74" s="486" t="s">
        <v>1417</v>
      </c>
      <c r="G74" s="487"/>
      <c r="H74" s="486" t="s">
        <v>2006</v>
      </c>
      <c r="I74" s="487"/>
      <c r="J74" s="229" t="s">
        <v>614</v>
      </c>
      <c r="K74" s="81">
        <v>43266</v>
      </c>
      <c r="L74" s="81"/>
      <c r="M74" s="79" t="s">
        <v>2026</v>
      </c>
      <c r="N74" s="82">
        <v>13000000</v>
      </c>
      <c r="O74" s="83">
        <v>13000000</v>
      </c>
      <c r="P74" s="422" t="s">
        <v>122</v>
      </c>
      <c r="Q74" s="422"/>
      <c r="R74" s="422"/>
      <c r="S74" s="84" t="s">
        <v>87</v>
      </c>
      <c r="T74" s="45" t="s">
        <v>123</v>
      </c>
      <c r="U74" s="85">
        <v>1</v>
      </c>
      <c r="V74" s="55">
        <v>1</v>
      </c>
      <c r="W74" s="324">
        <f t="shared" si="0"/>
        <v>1</v>
      </c>
      <c r="X74" s="301">
        <f t="shared" si="1"/>
        <v>1</v>
      </c>
      <c r="Y74" s="283">
        <f t="shared" si="2"/>
        <v>1</v>
      </c>
    </row>
    <row r="75" spans="1:25" s="86" customFormat="1" ht="192.75" customHeight="1" x14ac:dyDescent="0.25">
      <c r="A75" s="446" t="s">
        <v>117</v>
      </c>
      <c r="B75" s="446"/>
      <c r="C75" s="230" t="s">
        <v>639</v>
      </c>
      <c r="D75" s="233" t="s">
        <v>1416</v>
      </c>
      <c r="E75" s="233"/>
      <c r="F75" s="486" t="s">
        <v>1417</v>
      </c>
      <c r="G75" s="487"/>
      <c r="H75" s="486" t="s">
        <v>2006</v>
      </c>
      <c r="I75" s="487"/>
      <c r="J75" s="229" t="s">
        <v>614</v>
      </c>
      <c r="K75" s="81">
        <v>43266</v>
      </c>
      <c r="L75" s="81"/>
      <c r="M75" s="79" t="s">
        <v>2027</v>
      </c>
      <c r="N75" s="82">
        <v>13000000</v>
      </c>
      <c r="O75" s="83">
        <v>13000000</v>
      </c>
      <c r="P75" s="422" t="s">
        <v>122</v>
      </c>
      <c r="Q75" s="422"/>
      <c r="R75" s="422"/>
      <c r="S75" s="84" t="s">
        <v>87</v>
      </c>
      <c r="T75" s="45" t="s">
        <v>123</v>
      </c>
      <c r="U75" s="85">
        <v>1</v>
      </c>
      <c r="V75" s="55">
        <v>1</v>
      </c>
      <c r="W75" s="324">
        <f t="shared" si="0"/>
        <v>1</v>
      </c>
      <c r="X75" s="301">
        <f t="shared" si="1"/>
        <v>1</v>
      </c>
      <c r="Y75" s="283">
        <f t="shared" si="2"/>
        <v>1</v>
      </c>
    </row>
    <row r="76" spans="1:25" s="86" customFormat="1" ht="192.75" customHeight="1" x14ac:dyDescent="0.25">
      <c r="A76" s="446" t="s">
        <v>117</v>
      </c>
      <c r="B76" s="446"/>
      <c r="C76" s="230" t="s">
        <v>639</v>
      </c>
      <c r="D76" s="233" t="s">
        <v>1416</v>
      </c>
      <c r="E76" s="233"/>
      <c r="F76" s="486" t="s">
        <v>1417</v>
      </c>
      <c r="G76" s="487"/>
      <c r="H76" s="486" t="s">
        <v>1434</v>
      </c>
      <c r="I76" s="487"/>
      <c r="J76" s="229" t="s">
        <v>614</v>
      </c>
      <c r="K76" s="81">
        <v>43238</v>
      </c>
      <c r="L76" s="81"/>
      <c r="M76" s="79" t="s">
        <v>1435</v>
      </c>
      <c r="N76" s="82">
        <v>20000000</v>
      </c>
      <c r="O76" s="83">
        <v>20000000</v>
      </c>
      <c r="P76" s="422" t="s">
        <v>122</v>
      </c>
      <c r="Q76" s="422"/>
      <c r="R76" s="422"/>
      <c r="S76" s="84" t="s">
        <v>87</v>
      </c>
      <c r="T76" s="45" t="s">
        <v>123</v>
      </c>
      <c r="U76" s="85">
        <v>1</v>
      </c>
      <c r="V76" s="55">
        <v>1</v>
      </c>
      <c r="W76" s="324">
        <f t="shared" si="0"/>
        <v>1</v>
      </c>
      <c r="X76" s="301">
        <f t="shared" si="1"/>
        <v>1</v>
      </c>
      <c r="Y76" s="283">
        <f t="shared" si="2"/>
        <v>1</v>
      </c>
    </row>
    <row r="77" spans="1:25" s="86" customFormat="1" ht="192.75" customHeight="1" x14ac:dyDescent="0.25">
      <c r="A77" s="446" t="s">
        <v>117</v>
      </c>
      <c r="B77" s="446"/>
      <c r="C77" s="230" t="s">
        <v>639</v>
      </c>
      <c r="D77" s="233" t="s">
        <v>1416</v>
      </c>
      <c r="E77" s="233"/>
      <c r="F77" s="486" t="s">
        <v>1417</v>
      </c>
      <c r="G77" s="487"/>
      <c r="H77" s="486" t="s">
        <v>2007</v>
      </c>
      <c r="I77" s="487"/>
      <c r="J77" s="229" t="s">
        <v>614</v>
      </c>
      <c r="K77" s="81"/>
      <c r="L77" s="81"/>
      <c r="M77" s="79"/>
      <c r="N77" s="82">
        <v>5000000</v>
      </c>
      <c r="O77" s="83">
        <v>5000000</v>
      </c>
      <c r="P77" s="422" t="s">
        <v>122</v>
      </c>
      <c r="Q77" s="422"/>
      <c r="R77" s="422"/>
      <c r="S77" s="84" t="s">
        <v>87</v>
      </c>
      <c r="T77" s="45" t="s">
        <v>123</v>
      </c>
      <c r="U77" s="85">
        <v>1</v>
      </c>
      <c r="V77" s="55">
        <v>1</v>
      </c>
      <c r="W77" s="324">
        <f t="shared" si="0"/>
        <v>1</v>
      </c>
      <c r="X77" s="301">
        <f t="shared" si="1"/>
        <v>1</v>
      </c>
      <c r="Y77" s="283">
        <f t="shared" si="2"/>
        <v>1</v>
      </c>
    </row>
    <row r="78" spans="1:25" s="86" customFormat="1" ht="192.75" customHeight="1" x14ac:dyDescent="0.25">
      <c r="A78" s="446" t="s">
        <v>117</v>
      </c>
      <c r="B78" s="446"/>
      <c r="C78" s="230" t="s">
        <v>639</v>
      </c>
      <c r="D78" s="233" t="s">
        <v>1416</v>
      </c>
      <c r="E78" s="233"/>
      <c r="F78" s="486" t="s">
        <v>1417</v>
      </c>
      <c r="G78" s="487"/>
      <c r="H78" s="486" t="s">
        <v>1436</v>
      </c>
      <c r="I78" s="487"/>
      <c r="J78" s="229" t="s">
        <v>614</v>
      </c>
      <c r="K78" s="81"/>
      <c r="L78" s="81"/>
      <c r="M78" s="79"/>
      <c r="N78" s="82">
        <v>26087745</v>
      </c>
      <c r="O78" s="83">
        <v>26087745</v>
      </c>
      <c r="P78" s="422" t="s">
        <v>122</v>
      </c>
      <c r="Q78" s="422"/>
      <c r="R78" s="422"/>
      <c r="S78" s="84" t="s">
        <v>87</v>
      </c>
      <c r="T78" s="45" t="s">
        <v>123</v>
      </c>
      <c r="U78" s="85">
        <v>1</v>
      </c>
      <c r="V78" s="55">
        <v>1</v>
      </c>
      <c r="W78" s="324">
        <f t="shared" si="0"/>
        <v>1</v>
      </c>
      <c r="X78" s="301">
        <f t="shared" si="1"/>
        <v>1</v>
      </c>
      <c r="Y78" s="283">
        <f t="shared" si="2"/>
        <v>1</v>
      </c>
    </row>
    <row r="79" spans="1:25" s="86" customFormat="1" ht="192.75" customHeight="1" x14ac:dyDescent="0.25">
      <c r="A79" s="446" t="s">
        <v>117</v>
      </c>
      <c r="B79" s="446"/>
      <c r="C79" s="230" t="s">
        <v>639</v>
      </c>
      <c r="D79" s="233" t="s">
        <v>1416</v>
      </c>
      <c r="E79" s="233"/>
      <c r="F79" s="486" t="s">
        <v>1417</v>
      </c>
      <c r="G79" s="487"/>
      <c r="H79" s="486" t="s">
        <v>2008</v>
      </c>
      <c r="I79" s="487"/>
      <c r="J79" s="229" t="s">
        <v>614</v>
      </c>
      <c r="K79" s="81"/>
      <c r="L79" s="81"/>
      <c r="M79" s="79"/>
      <c r="N79" s="82">
        <v>9100006</v>
      </c>
      <c r="O79" s="83">
        <v>9100006</v>
      </c>
      <c r="P79" s="422" t="s">
        <v>122</v>
      </c>
      <c r="Q79" s="422"/>
      <c r="R79" s="422"/>
      <c r="S79" s="84" t="s">
        <v>87</v>
      </c>
      <c r="T79" s="45" t="s">
        <v>123</v>
      </c>
      <c r="U79" s="85">
        <v>1</v>
      </c>
      <c r="V79" s="55">
        <v>1</v>
      </c>
      <c r="W79" s="324">
        <f t="shared" si="0"/>
        <v>1</v>
      </c>
      <c r="X79" s="301">
        <f t="shared" si="1"/>
        <v>1</v>
      </c>
      <c r="Y79" s="283">
        <f t="shared" si="2"/>
        <v>1</v>
      </c>
    </row>
    <row r="80" spans="1:25" s="86" customFormat="1" ht="192.75" customHeight="1" x14ac:dyDescent="0.25">
      <c r="A80" s="446" t="s">
        <v>117</v>
      </c>
      <c r="B80" s="446"/>
      <c r="C80" s="230" t="s">
        <v>639</v>
      </c>
      <c r="D80" s="233" t="s">
        <v>1416</v>
      </c>
      <c r="E80" s="233"/>
      <c r="F80" s="486" t="s">
        <v>1417</v>
      </c>
      <c r="G80" s="487"/>
      <c r="H80" s="486" t="s">
        <v>1437</v>
      </c>
      <c r="I80" s="487"/>
      <c r="J80" s="229" t="s">
        <v>614</v>
      </c>
      <c r="K80" s="81">
        <v>43273</v>
      </c>
      <c r="L80" s="81"/>
      <c r="M80" s="79" t="s">
        <v>2028</v>
      </c>
      <c r="N80" s="82">
        <v>10000000</v>
      </c>
      <c r="O80" s="83">
        <v>10000000</v>
      </c>
      <c r="P80" s="422" t="s">
        <v>122</v>
      </c>
      <c r="Q80" s="422"/>
      <c r="R80" s="422"/>
      <c r="S80" s="84" t="s">
        <v>87</v>
      </c>
      <c r="T80" s="45" t="s">
        <v>123</v>
      </c>
      <c r="U80" s="85">
        <v>1</v>
      </c>
      <c r="V80" s="55">
        <v>1</v>
      </c>
      <c r="W80" s="324">
        <f t="shared" si="0"/>
        <v>1</v>
      </c>
      <c r="X80" s="301">
        <f t="shared" si="1"/>
        <v>1</v>
      </c>
      <c r="Y80" s="283">
        <f t="shared" si="2"/>
        <v>1</v>
      </c>
    </row>
    <row r="81" spans="1:66" s="86" customFormat="1" ht="192.75" customHeight="1" x14ac:dyDescent="0.25">
      <c r="A81" s="446" t="s">
        <v>117</v>
      </c>
      <c r="B81" s="446"/>
      <c r="C81" s="230" t="s">
        <v>639</v>
      </c>
      <c r="D81" s="233" t="s">
        <v>1416</v>
      </c>
      <c r="E81" s="233"/>
      <c r="F81" s="486" t="s">
        <v>1417</v>
      </c>
      <c r="G81" s="487"/>
      <c r="H81" s="486" t="s">
        <v>1437</v>
      </c>
      <c r="I81" s="487"/>
      <c r="J81" s="229" t="s">
        <v>614</v>
      </c>
      <c r="K81" s="81">
        <v>43273</v>
      </c>
      <c r="L81" s="81"/>
      <c r="M81" s="79" t="s">
        <v>2029</v>
      </c>
      <c r="N81" s="82">
        <v>10000000</v>
      </c>
      <c r="O81" s="83">
        <v>10000000</v>
      </c>
      <c r="P81" s="422" t="s">
        <v>122</v>
      </c>
      <c r="Q81" s="422"/>
      <c r="R81" s="422"/>
      <c r="S81" s="84" t="s">
        <v>87</v>
      </c>
      <c r="T81" s="45" t="s">
        <v>123</v>
      </c>
      <c r="U81" s="85">
        <v>1</v>
      </c>
      <c r="V81" s="55">
        <v>1</v>
      </c>
      <c r="W81" s="324">
        <f t="shared" si="0"/>
        <v>1</v>
      </c>
      <c r="X81" s="301">
        <f t="shared" si="1"/>
        <v>1</v>
      </c>
      <c r="Y81" s="283">
        <f t="shared" si="2"/>
        <v>1</v>
      </c>
    </row>
    <row r="82" spans="1:66" s="86" customFormat="1" ht="192.75" customHeight="1" x14ac:dyDescent="0.25">
      <c r="A82" s="446" t="s">
        <v>117</v>
      </c>
      <c r="B82" s="446"/>
      <c r="C82" s="230" t="s">
        <v>639</v>
      </c>
      <c r="D82" s="233" t="s">
        <v>1416</v>
      </c>
      <c r="E82" s="233"/>
      <c r="F82" s="486" t="s">
        <v>1417</v>
      </c>
      <c r="G82" s="487"/>
      <c r="H82" s="486" t="s">
        <v>1437</v>
      </c>
      <c r="I82" s="487"/>
      <c r="J82" s="229" t="s">
        <v>614</v>
      </c>
      <c r="K82" s="81">
        <v>43273</v>
      </c>
      <c r="L82" s="81"/>
      <c r="M82" s="79" t="s">
        <v>2030</v>
      </c>
      <c r="N82" s="82">
        <v>10000000</v>
      </c>
      <c r="O82" s="83">
        <v>10000000</v>
      </c>
      <c r="P82" s="422" t="s">
        <v>122</v>
      </c>
      <c r="Q82" s="422"/>
      <c r="R82" s="422"/>
      <c r="S82" s="84" t="s">
        <v>87</v>
      </c>
      <c r="T82" s="45" t="s">
        <v>123</v>
      </c>
      <c r="U82" s="85">
        <v>1</v>
      </c>
      <c r="V82" s="55">
        <v>1</v>
      </c>
      <c r="W82" s="324">
        <f t="shared" si="0"/>
        <v>1</v>
      </c>
      <c r="X82" s="301">
        <f t="shared" si="1"/>
        <v>1</v>
      </c>
      <c r="Y82" s="283">
        <f t="shared" si="2"/>
        <v>1</v>
      </c>
    </row>
    <row r="83" spans="1:66" s="86" customFormat="1" ht="192.75" customHeight="1" x14ac:dyDescent="0.25">
      <c r="A83" s="446" t="s">
        <v>117</v>
      </c>
      <c r="B83" s="446"/>
      <c r="C83" s="230" t="s">
        <v>639</v>
      </c>
      <c r="D83" s="233" t="s">
        <v>1416</v>
      </c>
      <c r="E83" s="233"/>
      <c r="F83" s="486" t="s">
        <v>1417</v>
      </c>
      <c r="G83" s="487"/>
      <c r="H83" s="486" t="s">
        <v>1438</v>
      </c>
      <c r="I83" s="487"/>
      <c r="J83" s="229" t="s">
        <v>614</v>
      </c>
      <c r="K83" s="81">
        <v>43124</v>
      </c>
      <c r="L83" s="81">
        <v>43454</v>
      </c>
      <c r="M83" s="79" t="s">
        <v>1439</v>
      </c>
      <c r="N83" s="82">
        <v>9973381</v>
      </c>
      <c r="O83" s="83">
        <v>9973381</v>
      </c>
      <c r="P83" s="422" t="s">
        <v>122</v>
      </c>
      <c r="Q83" s="422"/>
      <c r="R83" s="422"/>
      <c r="S83" s="84" t="s">
        <v>87</v>
      </c>
      <c r="T83" s="45" t="s">
        <v>123</v>
      </c>
      <c r="U83" s="85">
        <v>1</v>
      </c>
      <c r="V83" s="55">
        <v>1</v>
      </c>
      <c r="W83" s="324">
        <f t="shared" si="0"/>
        <v>1</v>
      </c>
      <c r="X83" s="301">
        <f t="shared" si="1"/>
        <v>1</v>
      </c>
      <c r="Y83" s="283">
        <f t="shared" si="2"/>
        <v>1</v>
      </c>
    </row>
    <row r="84" spans="1:66" s="86" customFormat="1" ht="192.75" customHeight="1" x14ac:dyDescent="0.25">
      <c r="A84" s="446" t="s">
        <v>117</v>
      </c>
      <c r="B84" s="446"/>
      <c r="C84" s="230" t="s">
        <v>639</v>
      </c>
      <c r="D84" s="233" t="s">
        <v>1416</v>
      </c>
      <c r="E84" s="233"/>
      <c r="F84" s="486" t="s">
        <v>1417</v>
      </c>
      <c r="G84" s="487"/>
      <c r="H84" s="486" t="s">
        <v>1835</v>
      </c>
      <c r="I84" s="487"/>
      <c r="J84" s="229" t="s">
        <v>614</v>
      </c>
      <c r="K84" s="81">
        <v>43329</v>
      </c>
      <c r="L84" s="81">
        <v>43449</v>
      </c>
      <c r="M84" s="79" t="s">
        <v>1797</v>
      </c>
      <c r="N84" s="82">
        <v>3000000</v>
      </c>
      <c r="O84" s="83">
        <v>3000000</v>
      </c>
      <c r="P84" s="422" t="s">
        <v>122</v>
      </c>
      <c r="Q84" s="422"/>
      <c r="R84" s="422"/>
      <c r="S84" s="84" t="s">
        <v>87</v>
      </c>
      <c r="T84" s="45" t="s">
        <v>123</v>
      </c>
      <c r="U84" s="85">
        <v>1</v>
      </c>
      <c r="V84" s="55">
        <v>1</v>
      </c>
      <c r="W84" s="324">
        <f t="shared" si="0"/>
        <v>1</v>
      </c>
      <c r="X84" s="301">
        <f t="shared" si="1"/>
        <v>1</v>
      </c>
      <c r="Y84" s="283">
        <f t="shared" si="2"/>
        <v>1</v>
      </c>
    </row>
    <row r="85" spans="1:66" s="86" customFormat="1" ht="192.75" customHeight="1" x14ac:dyDescent="0.25">
      <c r="A85" s="446" t="s">
        <v>117</v>
      </c>
      <c r="B85" s="446"/>
      <c r="C85" s="230" t="s">
        <v>639</v>
      </c>
      <c r="D85" s="233" t="s">
        <v>1416</v>
      </c>
      <c r="E85" s="233"/>
      <c r="F85" s="486" t="s">
        <v>1417</v>
      </c>
      <c r="G85" s="487"/>
      <c r="H85" s="486" t="s">
        <v>2009</v>
      </c>
      <c r="I85" s="487"/>
      <c r="J85" s="229" t="s">
        <v>614</v>
      </c>
      <c r="K85" s="81">
        <v>43423</v>
      </c>
      <c r="L85" s="81">
        <v>43461</v>
      </c>
      <c r="M85" s="79" t="s">
        <v>2031</v>
      </c>
      <c r="N85" s="82">
        <v>15776619</v>
      </c>
      <c r="O85" s="83">
        <v>15776619</v>
      </c>
      <c r="P85" s="422" t="s">
        <v>122</v>
      </c>
      <c r="Q85" s="422"/>
      <c r="R85" s="422"/>
      <c r="S85" s="84" t="s">
        <v>87</v>
      </c>
      <c r="T85" s="45" t="s">
        <v>123</v>
      </c>
      <c r="U85" s="85">
        <v>1</v>
      </c>
      <c r="V85" s="55">
        <v>1</v>
      </c>
      <c r="W85" s="324">
        <f t="shared" si="0"/>
        <v>1</v>
      </c>
      <c r="X85" s="301">
        <f t="shared" si="1"/>
        <v>1</v>
      </c>
      <c r="Y85" s="283">
        <f t="shared" si="2"/>
        <v>1</v>
      </c>
    </row>
    <row r="86" spans="1:66" s="86" customFormat="1" ht="192.75" customHeight="1" x14ac:dyDescent="0.25">
      <c r="A86" s="446" t="s">
        <v>117</v>
      </c>
      <c r="B86" s="446"/>
      <c r="C86" s="230" t="s">
        <v>639</v>
      </c>
      <c r="D86" s="233" t="s">
        <v>1416</v>
      </c>
      <c r="E86" s="233"/>
      <c r="F86" s="486" t="s">
        <v>1417</v>
      </c>
      <c r="G86" s="487"/>
      <c r="H86" s="486" t="s">
        <v>2010</v>
      </c>
      <c r="I86" s="487"/>
      <c r="J86" s="229" t="s">
        <v>614</v>
      </c>
      <c r="K86" s="81">
        <v>43355</v>
      </c>
      <c r="L86" s="81">
        <v>43461</v>
      </c>
      <c r="M86" s="79" t="s">
        <v>2032</v>
      </c>
      <c r="N86" s="82">
        <v>22000000</v>
      </c>
      <c r="O86" s="83">
        <v>22000000</v>
      </c>
      <c r="P86" s="422" t="s">
        <v>122</v>
      </c>
      <c r="Q86" s="422"/>
      <c r="R86" s="422"/>
      <c r="S86" s="84" t="s">
        <v>87</v>
      </c>
      <c r="T86" s="45" t="s">
        <v>123</v>
      </c>
      <c r="U86" s="85">
        <v>1</v>
      </c>
      <c r="V86" s="55">
        <v>1</v>
      </c>
      <c r="W86" s="324">
        <f t="shared" si="0"/>
        <v>1</v>
      </c>
      <c r="X86" s="301">
        <f t="shared" si="1"/>
        <v>1</v>
      </c>
      <c r="Y86" s="283">
        <f t="shared" si="2"/>
        <v>1</v>
      </c>
    </row>
    <row r="87" spans="1:66" s="86" customFormat="1" ht="192.75" customHeight="1" x14ac:dyDescent="0.25">
      <c r="A87" s="446" t="s">
        <v>117</v>
      </c>
      <c r="B87" s="446"/>
      <c r="C87" s="230" t="s">
        <v>639</v>
      </c>
      <c r="D87" s="233" t="s">
        <v>1440</v>
      </c>
      <c r="E87" s="233"/>
      <c r="F87" s="486" t="s">
        <v>1441</v>
      </c>
      <c r="G87" s="487"/>
      <c r="H87" s="486" t="s">
        <v>1442</v>
      </c>
      <c r="I87" s="487"/>
      <c r="J87" s="229" t="s">
        <v>614</v>
      </c>
      <c r="K87" s="81">
        <v>43119</v>
      </c>
      <c r="L87" s="81">
        <v>43419</v>
      </c>
      <c r="M87" s="79" t="s">
        <v>1443</v>
      </c>
      <c r="N87" s="82">
        <v>54253500</v>
      </c>
      <c r="O87" s="83">
        <v>54253500</v>
      </c>
      <c r="P87" s="422" t="s">
        <v>122</v>
      </c>
      <c r="Q87" s="422"/>
      <c r="R87" s="422"/>
      <c r="S87" s="84" t="s">
        <v>87</v>
      </c>
      <c r="T87" s="45" t="s">
        <v>123</v>
      </c>
      <c r="U87" s="85">
        <v>1</v>
      </c>
      <c r="V87" s="55">
        <v>1</v>
      </c>
      <c r="W87" s="324">
        <f t="shared" si="0"/>
        <v>1</v>
      </c>
      <c r="X87" s="301">
        <f t="shared" si="1"/>
        <v>1</v>
      </c>
      <c r="Y87" s="283">
        <f t="shared" si="2"/>
        <v>1</v>
      </c>
    </row>
    <row r="88" spans="1:66" s="86" customFormat="1" ht="192.75" customHeight="1" x14ac:dyDescent="0.25">
      <c r="A88" s="446" t="s">
        <v>117</v>
      </c>
      <c r="B88" s="446"/>
      <c r="C88" s="230" t="s">
        <v>639</v>
      </c>
      <c r="D88" s="233" t="s">
        <v>1440</v>
      </c>
      <c r="E88" s="233"/>
      <c r="F88" s="486" t="s">
        <v>1441</v>
      </c>
      <c r="G88" s="487"/>
      <c r="H88" s="486" t="s">
        <v>2011</v>
      </c>
      <c r="I88" s="487"/>
      <c r="J88" s="229" t="s">
        <v>614</v>
      </c>
      <c r="K88" s="81"/>
      <c r="L88" s="81"/>
      <c r="M88" s="79"/>
      <c r="N88" s="82">
        <v>2411267</v>
      </c>
      <c r="O88" s="83">
        <v>2411267</v>
      </c>
      <c r="P88" s="422" t="s">
        <v>122</v>
      </c>
      <c r="Q88" s="422"/>
      <c r="R88" s="422"/>
      <c r="S88" s="84" t="s">
        <v>87</v>
      </c>
      <c r="T88" s="45" t="s">
        <v>123</v>
      </c>
      <c r="U88" s="85">
        <v>1</v>
      </c>
      <c r="V88" s="55">
        <v>1</v>
      </c>
      <c r="W88" s="324">
        <f t="shared" si="0"/>
        <v>1</v>
      </c>
      <c r="X88" s="301">
        <f t="shared" si="1"/>
        <v>1</v>
      </c>
      <c r="Y88" s="283">
        <f t="shared" si="2"/>
        <v>1</v>
      </c>
    </row>
    <row r="89" spans="1:66" s="86" customFormat="1" ht="192.75" customHeight="1" x14ac:dyDescent="0.25">
      <c r="A89" s="446" t="s">
        <v>117</v>
      </c>
      <c r="B89" s="446"/>
      <c r="C89" s="230" t="s">
        <v>639</v>
      </c>
      <c r="D89" s="233" t="s">
        <v>1440</v>
      </c>
      <c r="E89" s="233"/>
      <c r="F89" s="486" t="s">
        <v>1441</v>
      </c>
      <c r="G89" s="487"/>
      <c r="H89" s="486" t="s">
        <v>1688</v>
      </c>
      <c r="I89" s="487"/>
      <c r="J89" s="229" t="s">
        <v>614</v>
      </c>
      <c r="K89" s="81"/>
      <c r="L89" s="81"/>
      <c r="M89" s="79"/>
      <c r="N89" s="82">
        <v>172233</v>
      </c>
      <c r="O89" s="83">
        <v>0</v>
      </c>
      <c r="P89" s="422" t="s">
        <v>122</v>
      </c>
      <c r="Q89" s="422"/>
      <c r="R89" s="422"/>
      <c r="S89" s="84" t="s">
        <v>87</v>
      </c>
      <c r="T89" s="45" t="s">
        <v>123</v>
      </c>
      <c r="U89" s="85">
        <v>1</v>
      </c>
      <c r="V89" s="55">
        <v>1</v>
      </c>
      <c r="W89" s="324">
        <f t="shared" si="0"/>
        <v>0</v>
      </c>
      <c r="X89" s="301">
        <f t="shared" si="1"/>
        <v>0</v>
      </c>
      <c r="Y89" s="283">
        <f t="shared" si="2"/>
        <v>0</v>
      </c>
    </row>
    <row r="90" spans="1:66" s="86" customFormat="1" ht="192.75" customHeight="1" x14ac:dyDescent="0.25">
      <c r="A90" s="446" t="s">
        <v>117</v>
      </c>
      <c r="B90" s="446"/>
      <c r="C90" s="230" t="s">
        <v>1415</v>
      </c>
      <c r="D90" s="233" t="s">
        <v>1440</v>
      </c>
      <c r="E90" s="233"/>
      <c r="F90" s="486" t="s">
        <v>1441</v>
      </c>
      <c r="G90" s="487"/>
      <c r="H90" s="486" t="s">
        <v>2010</v>
      </c>
      <c r="I90" s="487"/>
      <c r="J90" s="229" t="s">
        <v>614</v>
      </c>
      <c r="K90" s="81">
        <v>43355</v>
      </c>
      <c r="L90" s="81">
        <v>43461</v>
      </c>
      <c r="M90" s="79" t="s">
        <v>2032</v>
      </c>
      <c r="N90" s="82">
        <v>70000000</v>
      </c>
      <c r="O90" s="83">
        <v>70000000</v>
      </c>
      <c r="P90" s="422" t="s">
        <v>122</v>
      </c>
      <c r="Q90" s="422"/>
      <c r="R90" s="422"/>
      <c r="S90" s="84" t="s">
        <v>87</v>
      </c>
      <c r="T90" s="45" t="s">
        <v>123</v>
      </c>
      <c r="U90" s="85">
        <v>1</v>
      </c>
      <c r="V90" s="55">
        <v>1</v>
      </c>
      <c r="W90" s="324">
        <f t="shared" si="0"/>
        <v>1</v>
      </c>
      <c r="X90" s="301">
        <f t="shared" si="1"/>
        <v>1</v>
      </c>
      <c r="Y90" s="283">
        <f t="shared" si="2"/>
        <v>1</v>
      </c>
    </row>
    <row r="91" spans="1:66" s="110" customFormat="1" ht="25.5" customHeight="1" x14ac:dyDescent="0.25">
      <c r="A91" s="235"/>
      <c r="B91" s="235"/>
      <c r="C91" s="75"/>
      <c r="D91" s="75"/>
      <c r="E91" s="111"/>
      <c r="F91" s="111"/>
      <c r="G91" s="111"/>
      <c r="H91" s="111"/>
      <c r="I91" s="111"/>
      <c r="J91" s="111"/>
      <c r="K91" s="111"/>
      <c r="L91" s="111"/>
      <c r="M91" s="111"/>
      <c r="N91" s="111"/>
      <c r="O91" s="111"/>
      <c r="P91" s="111"/>
      <c r="Q91" s="111"/>
      <c r="R91" s="111"/>
      <c r="S91" s="112"/>
      <c r="T91" s="111"/>
      <c r="U91" s="111"/>
      <c r="V91" s="109"/>
    </row>
    <row r="92" spans="1:66" s="6" customFormat="1" ht="10.5" customHeight="1" x14ac:dyDescent="0.25">
      <c r="A92" s="116"/>
      <c r="B92" s="116"/>
      <c r="C92" s="116"/>
      <c r="D92" s="116"/>
      <c r="E92" s="116"/>
      <c r="F92" s="116"/>
      <c r="G92" s="116"/>
      <c r="H92" s="116"/>
      <c r="I92" s="116"/>
      <c r="J92" s="116"/>
      <c r="K92" s="116"/>
      <c r="L92" s="116"/>
      <c r="M92" s="116"/>
      <c r="N92" s="116"/>
      <c r="O92" s="117"/>
      <c r="P92" s="118"/>
      <c r="Q92" s="118"/>
      <c r="R92" s="118"/>
      <c r="S92" s="119"/>
      <c r="T92" s="118"/>
      <c r="U92" s="120"/>
    </row>
    <row r="93" spans="1:66" ht="101.25" customHeight="1" x14ac:dyDescent="0.25">
      <c r="A93" s="423" t="s">
        <v>262</v>
      </c>
      <c r="B93" s="423"/>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BM93" s="2"/>
      <c r="BN93" s="2"/>
    </row>
    <row r="94" spans="1:66" ht="21" customHeight="1" thickBot="1" x14ac:dyDescent="0.3">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6"/>
      <c r="BD94" s="16"/>
      <c r="BE94" s="16"/>
      <c r="BF94" s="16"/>
      <c r="BG94" s="16"/>
      <c r="BH94" s="16"/>
      <c r="BI94" s="16"/>
      <c r="BJ94" s="16"/>
      <c r="BK94" s="16"/>
      <c r="BL94" s="16"/>
      <c r="BM94" s="30"/>
      <c r="BN94" s="30"/>
    </row>
    <row r="95" spans="1:66" ht="66" customHeight="1" thickTop="1" x14ac:dyDescent="0.25">
      <c r="A95" s="124"/>
      <c r="B95" s="124"/>
      <c r="C95" s="124"/>
      <c r="D95" s="124"/>
      <c r="E95" s="442" t="s">
        <v>263</v>
      </c>
      <c r="F95" s="442"/>
      <c r="G95" s="442"/>
      <c r="H95" s="442"/>
      <c r="I95" s="442"/>
      <c r="J95" s="442"/>
      <c r="K95" s="358"/>
      <c r="L95" s="358"/>
      <c r="M95" s="358"/>
      <c r="N95" s="358"/>
      <c r="O95" s="358"/>
      <c r="P95" s="358"/>
      <c r="Q95" s="114"/>
      <c r="R95" s="114"/>
      <c r="S95" s="114"/>
      <c r="T95" s="114"/>
      <c r="U95" s="114"/>
      <c r="V95" s="114"/>
      <c r="W95" s="114"/>
      <c r="X95" s="114"/>
      <c r="Y95" s="114"/>
      <c r="Z95" s="114"/>
      <c r="AA95" s="114"/>
      <c r="AB95" s="114"/>
      <c r="AC95" s="114"/>
      <c r="AD95" s="114"/>
      <c r="AE95" s="114"/>
      <c r="AF95" s="114"/>
      <c r="AG95" s="114"/>
      <c r="AH95" s="114"/>
      <c r="AI95" s="114"/>
      <c r="AJ95" s="114"/>
      <c r="AK95" s="124"/>
      <c r="AL95" s="124"/>
      <c r="AM95" s="124"/>
      <c r="AN95" s="124"/>
      <c r="AO95" s="124"/>
      <c r="AP95" s="124"/>
      <c r="AQ95" s="124"/>
      <c r="AR95" s="124"/>
      <c r="AS95" s="124"/>
      <c r="AT95" s="124"/>
      <c r="AU95" s="124"/>
      <c r="AV95" s="124"/>
      <c r="AW95" s="124"/>
      <c r="AX95" s="16"/>
      <c r="AY95" s="16"/>
      <c r="AZ95" s="16"/>
      <c r="BA95" s="16"/>
      <c r="BB95" s="16"/>
      <c r="BC95" s="16"/>
      <c r="BD95" s="16"/>
      <c r="BE95" s="16"/>
      <c r="BF95" s="16"/>
      <c r="BG95" s="16"/>
      <c r="BH95" s="6"/>
      <c r="BI95" s="6"/>
      <c r="BJ95" s="30"/>
      <c r="BK95" s="30"/>
      <c r="BL95" s="30"/>
      <c r="BM95" s="2"/>
      <c r="BN95" s="2"/>
    </row>
    <row r="96" spans="1:66" ht="62.25" customHeight="1" x14ac:dyDescent="0.25">
      <c r="A96" s="124"/>
      <c r="B96" s="124"/>
      <c r="C96" s="124"/>
      <c r="D96" s="124"/>
      <c r="E96" s="359" t="s">
        <v>264</v>
      </c>
      <c r="F96" s="359"/>
      <c r="G96" s="360" t="s">
        <v>265</v>
      </c>
      <c r="H96" s="360"/>
      <c r="I96" s="269" t="s">
        <v>26</v>
      </c>
      <c r="J96" s="270" t="s">
        <v>27</v>
      </c>
      <c r="K96" s="361"/>
      <c r="L96" s="361"/>
      <c r="M96" s="361"/>
      <c r="N96" s="361"/>
      <c r="O96" s="361"/>
      <c r="P96" s="361"/>
      <c r="Q96" s="127"/>
      <c r="R96" s="127"/>
      <c r="S96" s="127"/>
      <c r="T96" s="127"/>
      <c r="U96" s="127"/>
      <c r="V96" s="127"/>
      <c r="W96" s="127"/>
      <c r="X96" s="127"/>
      <c r="Y96" s="127"/>
      <c r="Z96" s="127"/>
      <c r="AA96" s="127"/>
      <c r="AB96" s="127"/>
      <c r="AC96" s="127"/>
      <c r="AD96" s="127"/>
      <c r="AE96" s="127"/>
      <c r="AF96" s="127"/>
      <c r="AG96" s="127"/>
      <c r="AH96" s="127"/>
      <c r="AI96" s="127"/>
      <c r="AJ96" s="127"/>
      <c r="AK96" s="128"/>
      <c r="AL96" s="128"/>
      <c r="AM96" s="128"/>
      <c r="AN96" s="124"/>
      <c r="AO96" s="128"/>
      <c r="AP96" s="124"/>
      <c r="AQ96" s="124"/>
      <c r="AR96" s="124"/>
      <c r="AS96" s="124"/>
      <c r="AT96" s="124"/>
      <c r="AU96" s="124"/>
      <c r="AV96" s="124"/>
      <c r="AW96" s="124"/>
      <c r="AX96" s="124"/>
      <c r="AY96" s="16"/>
      <c r="AZ96" s="16"/>
      <c r="BA96" s="16"/>
      <c r="BB96" s="16"/>
      <c r="BC96" s="124"/>
      <c r="BD96" s="16"/>
      <c r="BE96" s="16"/>
      <c r="BF96" s="16"/>
      <c r="BG96" s="16"/>
      <c r="BH96" s="6"/>
      <c r="BI96" s="6"/>
      <c r="BJ96" s="30"/>
      <c r="BK96" s="30"/>
      <c r="BL96" s="30"/>
      <c r="BM96" s="2"/>
      <c r="BN96" s="2"/>
    </row>
    <row r="97" spans="1:66" ht="40.5" customHeight="1" thickBot="1" x14ac:dyDescent="0.3">
      <c r="A97" s="124"/>
      <c r="B97" s="124"/>
      <c r="C97" s="124"/>
      <c r="D97" s="124"/>
      <c r="E97" s="443">
        <f>E103</f>
        <v>485688000</v>
      </c>
      <c r="F97" s="443"/>
      <c r="G97" s="444">
        <f>G103</f>
        <v>459602518</v>
      </c>
      <c r="H97" s="444"/>
      <c r="I97" s="445">
        <f>I103</f>
        <v>0.94629168931495111</v>
      </c>
      <c r="J97" s="349">
        <f>I97</f>
        <v>0.94629168931495111</v>
      </c>
      <c r="K97" s="361"/>
      <c r="L97" s="361"/>
      <c r="M97" s="361"/>
      <c r="N97" s="361"/>
      <c r="O97" s="361"/>
      <c r="P97" s="361"/>
      <c r="Q97" s="127"/>
      <c r="R97" s="127"/>
      <c r="S97" s="127"/>
      <c r="T97" s="127"/>
      <c r="BM97" s="2"/>
      <c r="BN97" s="2"/>
    </row>
    <row r="98" spans="1:66" ht="40.5" customHeight="1" thickTop="1" thickBot="1" x14ac:dyDescent="0.3">
      <c r="A98" s="124"/>
      <c r="B98" s="124"/>
      <c r="C98" s="124"/>
      <c r="D98" s="124"/>
      <c r="E98" s="443"/>
      <c r="F98" s="443"/>
      <c r="G98" s="444"/>
      <c r="H98" s="444"/>
      <c r="I98" s="445"/>
      <c r="J98" s="350"/>
      <c r="K98" s="361"/>
      <c r="L98" s="361"/>
      <c r="M98" s="361"/>
      <c r="N98" s="361"/>
      <c r="O98" s="361"/>
      <c r="P98" s="361"/>
      <c r="Q98" s="127"/>
      <c r="R98" s="127"/>
      <c r="S98" s="127"/>
      <c r="T98" s="127"/>
      <c r="BM98" s="2"/>
      <c r="BN98" s="2"/>
    </row>
    <row r="99" spans="1:66" ht="40.5" customHeight="1" thickTop="1" thickBot="1" x14ac:dyDescent="0.3">
      <c r="A99" s="16"/>
      <c r="B99" s="124"/>
      <c r="C99" s="124"/>
      <c r="D99" s="124"/>
      <c r="E99" s="443"/>
      <c r="F99" s="443"/>
      <c r="G99" s="444"/>
      <c r="H99" s="444"/>
      <c r="I99" s="445"/>
      <c r="J99" s="351"/>
      <c r="K99" s="361"/>
      <c r="L99" s="361"/>
      <c r="M99" s="361"/>
      <c r="N99" s="361"/>
      <c r="O99" s="361"/>
      <c r="P99" s="361"/>
      <c r="Q99" s="420">
        <v>2018</v>
      </c>
      <c r="R99" s="420"/>
      <c r="S99" s="420"/>
      <c r="T99" s="420"/>
      <c r="BM99" s="2"/>
      <c r="BN99" s="2"/>
    </row>
    <row r="100" spans="1:66" ht="110.25" customHeight="1" thickTop="1" x14ac:dyDescent="0.25">
      <c r="A100" s="352" t="s">
        <v>266</v>
      </c>
      <c r="B100" s="352"/>
      <c r="C100" s="352"/>
      <c r="D100" s="74" t="s">
        <v>267</v>
      </c>
      <c r="E100" s="129" t="s">
        <v>264</v>
      </c>
      <c r="F100" s="129" t="s">
        <v>26</v>
      </c>
      <c r="G100" s="353" t="s">
        <v>265</v>
      </c>
      <c r="H100" s="353"/>
      <c r="I100" s="129" t="s">
        <v>268</v>
      </c>
      <c r="J100" s="130" t="s">
        <v>27</v>
      </c>
      <c r="K100" s="352" t="s">
        <v>269</v>
      </c>
      <c r="L100" s="352"/>
      <c r="M100" s="352"/>
      <c r="N100" s="352"/>
      <c r="O100" s="131" t="s">
        <v>22</v>
      </c>
      <c r="P100" s="65" t="s">
        <v>270</v>
      </c>
      <c r="Q100" s="132" t="s">
        <v>35</v>
      </c>
      <c r="R100" s="133" t="s">
        <v>271</v>
      </c>
      <c r="S100" s="50" t="s">
        <v>26</v>
      </c>
      <c r="T100" s="134" t="s">
        <v>27</v>
      </c>
      <c r="BM100" s="2"/>
      <c r="BN100" s="2"/>
    </row>
    <row r="101" spans="1:66" ht="337.5" customHeight="1" x14ac:dyDescent="0.25">
      <c r="A101" s="354" t="s">
        <v>272</v>
      </c>
      <c r="B101" s="440" t="s">
        <v>1444</v>
      </c>
      <c r="C101" s="440"/>
      <c r="D101" s="271" t="s">
        <v>1445</v>
      </c>
      <c r="E101" s="188">
        <v>358851000</v>
      </c>
      <c r="F101" s="138">
        <f>E101/E103</f>
        <v>0.73885086722340265</v>
      </c>
      <c r="G101" s="414">
        <v>335349018</v>
      </c>
      <c r="H101" s="414"/>
      <c r="I101" s="138">
        <f>G101/E101</f>
        <v>0.93450768703445164</v>
      </c>
      <c r="J101" s="283">
        <f>I101</f>
        <v>0.93450768703445164</v>
      </c>
      <c r="K101" s="485" t="s">
        <v>1446</v>
      </c>
      <c r="L101" s="485"/>
      <c r="M101" s="485"/>
      <c r="N101" s="485"/>
      <c r="O101" s="139" t="s">
        <v>38</v>
      </c>
      <c r="P101" s="272">
        <v>84</v>
      </c>
      <c r="Q101" s="246">
        <v>31</v>
      </c>
      <c r="R101" s="246">
        <v>31</v>
      </c>
      <c r="S101" s="191">
        <f>+R101/Q101</f>
        <v>1</v>
      </c>
      <c r="T101" s="283">
        <f>S101</f>
        <v>1</v>
      </c>
      <c r="BM101" s="2"/>
      <c r="BN101" s="2"/>
    </row>
    <row r="102" spans="1:66" ht="344.25" customHeight="1" x14ac:dyDescent="0.25">
      <c r="A102" s="354"/>
      <c r="B102" s="440" t="s">
        <v>1447</v>
      </c>
      <c r="C102" s="440"/>
      <c r="D102" s="187" t="s">
        <v>1448</v>
      </c>
      <c r="E102" s="188">
        <v>126837000</v>
      </c>
      <c r="F102" s="138">
        <f>E102/E103</f>
        <v>0.26114913277659735</v>
      </c>
      <c r="G102" s="414">
        <v>124253500</v>
      </c>
      <c r="H102" s="414"/>
      <c r="I102" s="138">
        <f>G102/E102</f>
        <v>0.97963133785882672</v>
      </c>
      <c r="J102" s="283">
        <f>I102</f>
        <v>0.97963133785882672</v>
      </c>
      <c r="K102" s="439" t="s">
        <v>1449</v>
      </c>
      <c r="L102" s="439"/>
      <c r="M102" s="439"/>
      <c r="N102" s="439"/>
      <c r="O102" s="139" t="s">
        <v>123</v>
      </c>
      <c r="P102" s="53">
        <v>1</v>
      </c>
      <c r="Q102" s="190">
        <v>0.75</v>
      </c>
      <c r="R102" s="190">
        <v>0.75</v>
      </c>
      <c r="S102" s="191">
        <f>+R102/Q102</f>
        <v>1</v>
      </c>
      <c r="T102" s="283">
        <f>S102</f>
        <v>1</v>
      </c>
      <c r="BM102" s="2"/>
      <c r="BN102" s="2"/>
    </row>
    <row r="103" spans="1:66" ht="229.5" customHeight="1" x14ac:dyDescent="0.25">
      <c r="A103" s="340" t="s">
        <v>279</v>
      </c>
      <c r="B103" s="340"/>
      <c r="C103" s="340"/>
      <c r="D103" s="144"/>
      <c r="E103" s="236">
        <f>SUM(E101:E102)</f>
        <v>485688000</v>
      </c>
      <c r="F103" s="237">
        <f>SUM(F101:F102)</f>
        <v>1</v>
      </c>
      <c r="G103" s="441">
        <f>SUM(G101:H102)</f>
        <v>459602518</v>
      </c>
      <c r="H103" s="441"/>
      <c r="I103" s="273">
        <f>G103/E103</f>
        <v>0.94629168931495111</v>
      </c>
      <c r="J103" s="283">
        <f>I103</f>
        <v>0.94629168931495111</v>
      </c>
      <c r="K103" s="342"/>
      <c r="L103" s="342"/>
      <c r="M103" s="342"/>
      <c r="N103" s="342"/>
      <c r="O103" s="146"/>
      <c r="P103" s="30"/>
      <c r="Q103" s="30"/>
      <c r="R103" s="30"/>
      <c r="S103" s="147"/>
      <c r="T103" s="30"/>
      <c r="BM103" s="2"/>
      <c r="BN103" s="2"/>
    </row>
    <row r="104" spans="1:66" s="6" customFormat="1" ht="15.75" customHeight="1" thickBot="1" x14ac:dyDescent="0.3">
      <c r="A104" s="16"/>
      <c r="B104" s="16"/>
      <c r="C104" s="16"/>
      <c r="D104" s="16"/>
      <c r="E104" s="16"/>
      <c r="F104" s="16"/>
      <c r="G104" s="16"/>
      <c r="H104" s="16"/>
      <c r="I104" s="16"/>
      <c r="J104" s="44">
        <f>I104</f>
        <v>0</v>
      </c>
      <c r="K104" s="16"/>
      <c r="L104" s="16"/>
      <c r="M104" s="16"/>
      <c r="N104" s="16"/>
      <c r="O104" s="16"/>
      <c r="P104" s="16"/>
      <c r="Q104" s="16"/>
      <c r="R104" s="16"/>
      <c r="S104" s="47"/>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M104" s="30"/>
      <c r="BN104" s="2"/>
    </row>
    <row r="105" spans="1:66" ht="100.5" customHeight="1" thickTop="1" thickBot="1" x14ac:dyDescent="0.3">
      <c r="A105" s="343" t="s">
        <v>280</v>
      </c>
      <c r="B105" s="343"/>
      <c r="C105" s="344">
        <v>43465</v>
      </c>
      <c r="D105" s="344"/>
      <c r="E105" s="344"/>
      <c r="F105" s="16"/>
      <c r="G105" s="407" t="s">
        <v>346</v>
      </c>
      <c r="H105" s="407"/>
      <c r="I105" s="407"/>
      <c r="J105" s="151"/>
      <c r="K105" s="408" t="s">
        <v>282</v>
      </c>
      <c r="L105" s="408"/>
      <c r="N105" s="152"/>
      <c r="O105" s="409" t="s">
        <v>283</v>
      </c>
      <c r="P105" s="409"/>
      <c r="Q105" s="409"/>
      <c r="T105" s="152"/>
      <c r="U105" s="409" t="s">
        <v>284</v>
      </c>
      <c r="V105" s="409"/>
      <c r="W105" s="409"/>
      <c r="X105" s="409"/>
      <c r="AB105" s="405"/>
      <c r="AC105" s="405"/>
      <c r="AD105" s="406" t="s">
        <v>285</v>
      </c>
      <c r="AE105" s="406"/>
      <c r="AF105" s="406"/>
      <c r="AS105" s="30"/>
      <c r="AT105" s="30"/>
      <c r="AU105" s="16"/>
      <c r="AV105" s="30"/>
      <c r="AW105" s="30"/>
      <c r="AX105" s="30"/>
      <c r="AY105" s="30"/>
      <c r="AZ105" s="30"/>
      <c r="BA105" s="30"/>
      <c r="BB105" s="16"/>
      <c r="BC105" s="30"/>
      <c r="BD105" s="30"/>
      <c r="BE105" s="30"/>
      <c r="BF105" s="30"/>
      <c r="BG105" s="30"/>
      <c r="BH105" s="16"/>
      <c r="BI105" s="16"/>
      <c r="BJ105" s="16"/>
      <c r="BK105" s="16"/>
      <c r="BL105" s="6"/>
      <c r="BM105" s="30"/>
      <c r="BN105" s="2"/>
    </row>
    <row r="106" spans="1:66" ht="13.5" thickTop="1" x14ac:dyDescent="0.25"/>
  </sheetData>
  <mergeCells count="299">
    <mergeCell ref="A10:C10"/>
    <mergeCell ref="E10:G10"/>
    <mergeCell ref="A11:C11"/>
    <mergeCell ref="E11:G11"/>
    <mergeCell ref="A12:D13"/>
    <mergeCell ref="E12:U13"/>
    <mergeCell ref="A3:BL3"/>
    <mergeCell ref="A5:BI5"/>
    <mergeCell ref="A6:C6"/>
    <mergeCell ref="E6:M6"/>
    <mergeCell ref="A8:C8"/>
    <mergeCell ref="E8:M8"/>
    <mergeCell ref="A14:D14"/>
    <mergeCell ref="E14:U14"/>
    <mergeCell ref="A16:Y16"/>
    <mergeCell ref="A18:C19"/>
    <mergeCell ref="D18:E19"/>
    <mergeCell ref="F18:H19"/>
    <mergeCell ref="I18:I19"/>
    <mergeCell ref="J18:O19"/>
    <mergeCell ref="P18:S19"/>
    <mergeCell ref="T18:T19"/>
    <mergeCell ref="U18:U19"/>
    <mergeCell ref="V18:Y18"/>
    <mergeCell ref="A20:C21"/>
    <mergeCell ref="D20:E21"/>
    <mergeCell ref="F20:H21"/>
    <mergeCell ref="J20:O20"/>
    <mergeCell ref="P20:S20"/>
    <mergeCell ref="J21:O21"/>
    <mergeCell ref="P21:S21"/>
    <mergeCell ref="A28:H28"/>
    <mergeCell ref="I28:N28"/>
    <mergeCell ref="P28:R28"/>
    <mergeCell ref="A31:Y31"/>
    <mergeCell ref="A33:B33"/>
    <mergeCell ref="C33:Y33"/>
    <mergeCell ref="A24:Y24"/>
    <mergeCell ref="A26:H27"/>
    <mergeCell ref="I26:N27"/>
    <mergeCell ref="O26:O27"/>
    <mergeCell ref="P26:R27"/>
    <mergeCell ref="S26:S27"/>
    <mergeCell ref="T26:T27"/>
    <mergeCell ref="U26:U27"/>
    <mergeCell ref="V26:Y26"/>
    <mergeCell ref="A34:B34"/>
    <mergeCell ref="C34:Y34"/>
    <mergeCell ref="A35:B35"/>
    <mergeCell ref="C35:Y35"/>
    <mergeCell ref="A37:B38"/>
    <mergeCell ref="C37:C38"/>
    <mergeCell ref="D37:D38"/>
    <mergeCell ref="E37:E38"/>
    <mergeCell ref="F37:I38"/>
    <mergeCell ref="J37:J38"/>
    <mergeCell ref="U37:U38"/>
    <mergeCell ref="V37:Y37"/>
    <mergeCell ref="T37:T38"/>
    <mergeCell ref="A39:B39"/>
    <mergeCell ref="F39:I39"/>
    <mergeCell ref="L39:N39"/>
    <mergeCell ref="P39:R39"/>
    <mergeCell ref="K37:K38"/>
    <mergeCell ref="L37:N38"/>
    <mergeCell ref="O37:O38"/>
    <mergeCell ref="P37:R38"/>
    <mergeCell ref="S37:S38"/>
    <mergeCell ref="A40:B40"/>
    <mergeCell ref="F40:I40"/>
    <mergeCell ref="L40:N40"/>
    <mergeCell ref="P40:R40"/>
    <mergeCell ref="A41:B41"/>
    <mergeCell ref="C41:F41"/>
    <mergeCell ref="G41:I41"/>
    <mergeCell ref="J41:L41"/>
    <mergeCell ref="P41:S41"/>
    <mergeCell ref="A44:Y44"/>
    <mergeCell ref="A46:B47"/>
    <mergeCell ref="C46:C47"/>
    <mergeCell ref="D46:D47"/>
    <mergeCell ref="E46:E47"/>
    <mergeCell ref="F46:G47"/>
    <mergeCell ref="H46:I47"/>
    <mergeCell ref="J46:J47"/>
    <mergeCell ref="K46:K47"/>
    <mergeCell ref="L46:L47"/>
    <mergeCell ref="U46:U47"/>
    <mergeCell ref="V46:Y46"/>
    <mergeCell ref="T46:T47"/>
    <mergeCell ref="A48:B48"/>
    <mergeCell ref="F48:G48"/>
    <mergeCell ref="H48:I48"/>
    <mergeCell ref="P48:R48"/>
    <mergeCell ref="M46:M47"/>
    <mergeCell ref="N46:N47"/>
    <mergeCell ref="O46:O47"/>
    <mergeCell ref="P46:R47"/>
    <mergeCell ref="S46:S47"/>
    <mergeCell ref="A51:B51"/>
    <mergeCell ref="F51:G51"/>
    <mergeCell ref="H51:I51"/>
    <mergeCell ref="P51:R51"/>
    <mergeCell ref="A52:B52"/>
    <mergeCell ref="F52:G52"/>
    <mergeCell ref="H52:I52"/>
    <mergeCell ref="P52:R52"/>
    <mergeCell ref="A49:B49"/>
    <mergeCell ref="F49:G49"/>
    <mergeCell ref="H49:I49"/>
    <mergeCell ref="P49:R49"/>
    <mergeCell ref="A50:B50"/>
    <mergeCell ref="F50:G50"/>
    <mergeCell ref="H50:I50"/>
    <mergeCell ref="P50:R50"/>
    <mergeCell ref="A55:B55"/>
    <mergeCell ref="F55:G55"/>
    <mergeCell ref="H55:I55"/>
    <mergeCell ref="P55:R55"/>
    <mergeCell ref="A56:B56"/>
    <mergeCell ref="F56:G56"/>
    <mergeCell ref="H56:I56"/>
    <mergeCell ref="P56:R56"/>
    <mergeCell ref="A53:B53"/>
    <mergeCell ref="F53:G53"/>
    <mergeCell ref="H53:I53"/>
    <mergeCell ref="P53:R53"/>
    <mergeCell ref="A54:B54"/>
    <mergeCell ref="F54:G54"/>
    <mergeCell ref="H54:I54"/>
    <mergeCell ref="P54:R54"/>
    <mergeCell ref="A59:B59"/>
    <mergeCell ref="F59:G59"/>
    <mergeCell ref="H59:I59"/>
    <mergeCell ref="P59:R59"/>
    <mergeCell ref="A60:B60"/>
    <mergeCell ref="F60:G60"/>
    <mergeCell ref="H60:I60"/>
    <mergeCell ref="P60:R60"/>
    <mergeCell ref="A57:B57"/>
    <mergeCell ref="F57:G57"/>
    <mergeCell ref="H57:I57"/>
    <mergeCell ref="P57:R57"/>
    <mergeCell ref="A58:B58"/>
    <mergeCell ref="F58:G58"/>
    <mergeCell ref="H58:I58"/>
    <mergeCell ref="P58:R58"/>
    <mergeCell ref="A63:B63"/>
    <mergeCell ref="F63:G63"/>
    <mergeCell ref="H63:I63"/>
    <mergeCell ref="P63:R63"/>
    <mergeCell ref="A64:B64"/>
    <mergeCell ref="F64:G64"/>
    <mergeCell ref="H64:I64"/>
    <mergeCell ref="P64:R64"/>
    <mergeCell ref="A61:B61"/>
    <mergeCell ref="F61:G61"/>
    <mergeCell ref="H61:I61"/>
    <mergeCell ref="P61:R61"/>
    <mergeCell ref="A62:B62"/>
    <mergeCell ref="F62:G62"/>
    <mergeCell ref="H62:I62"/>
    <mergeCell ref="P62:R62"/>
    <mergeCell ref="A67:B67"/>
    <mergeCell ref="F67:G67"/>
    <mergeCell ref="H67:I67"/>
    <mergeCell ref="P67:R67"/>
    <mergeCell ref="A68:B68"/>
    <mergeCell ref="F68:G68"/>
    <mergeCell ref="H68:I68"/>
    <mergeCell ref="P68:R68"/>
    <mergeCell ref="A65:B65"/>
    <mergeCell ref="F65:G65"/>
    <mergeCell ref="H65:I65"/>
    <mergeCell ref="P65:R65"/>
    <mergeCell ref="A66:B66"/>
    <mergeCell ref="F66:G66"/>
    <mergeCell ref="H66:I66"/>
    <mergeCell ref="P66:R66"/>
    <mergeCell ref="A71:B71"/>
    <mergeCell ref="F71:G71"/>
    <mergeCell ref="H71:I71"/>
    <mergeCell ref="P71:R71"/>
    <mergeCell ref="A72:B72"/>
    <mergeCell ref="F72:G72"/>
    <mergeCell ref="H72:I72"/>
    <mergeCell ref="P72:R72"/>
    <mergeCell ref="A69:B69"/>
    <mergeCell ref="F69:G69"/>
    <mergeCell ref="H69:I69"/>
    <mergeCell ref="P69:R69"/>
    <mergeCell ref="A70:B70"/>
    <mergeCell ref="F70:G70"/>
    <mergeCell ref="H70:I70"/>
    <mergeCell ref="P70:R70"/>
    <mergeCell ref="A75:B75"/>
    <mergeCell ref="F75:G75"/>
    <mergeCell ref="H75:I75"/>
    <mergeCell ref="P75:R75"/>
    <mergeCell ref="A76:B76"/>
    <mergeCell ref="F76:G76"/>
    <mergeCell ref="H76:I76"/>
    <mergeCell ref="P76:R76"/>
    <mergeCell ref="A73:B73"/>
    <mergeCell ref="F73:G73"/>
    <mergeCell ref="H73:I73"/>
    <mergeCell ref="P73:R73"/>
    <mergeCell ref="A74:B74"/>
    <mergeCell ref="F74:G74"/>
    <mergeCell ref="H74:I74"/>
    <mergeCell ref="P74:R74"/>
    <mergeCell ref="A79:B79"/>
    <mergeCell ref="F79:G79"/>
    <mergeCell ref="H79:I79"/>
    <mergeCell ref="P79:R79"/>
    <mergeCell ref="A80:B80"/>
    <mergeCell ref="F80:G80"/>
    <mergeCell ref="H80:I80"/>
    <mergeCell ref="P80:R80"/>
    <mergeCell ref="A77:B77"/>
    <mergeCell ref="F77:G77"/>
    <mergeCell ref="H77:I77"/>
    <mergeCell ref="P77:R77"/>
    <mergeCell ref="A78:B78"/>
    <mergeCell ref="F78:G78"/>
    <mergeCell ref="H78:I78"/>
    <mergeCell ref="P78:R78"/>
    <mergeCell ref="A83:B83"/>
    <mergeCell ref="F83:G83"/>
    <mergeCell ref="H83:I83"/>
    <mergeCell ref="P83:R83"/>
    <mergeCell ref="A84:B84"/>
    <mergeCell ref="F84:G84"/>
    <mergeCell ref="H84:I84"/>
    <mergeCell ref="P84:R84"/>
    <mergeCell ref="A81:B81"/>
    <mergeCell ref="F81:G81"/>
    <mergeCell ref="H81:I81"/>
    <mergeCell ref="P81:R81"/>
    <mergeCell ref="A82:B82"/>
    <mergeCell ref="F82:G82"/>
    <mergeCell ref="H82:I82"/>
    <mergeCell ref="P82:R82"/>
    <mergeCell ref="A87:B87"/>
    <mergeCell ref="F87:G87"/>
    <mergeCell ref="H87:I87"/>
    <mergeCell ref="P87:R87"/>
    <mergeCell ref="A88:B88"/>
    <mergeCell ref="F88:G88"/>
    <mergeCell ref="H88:I88"/>
    <mergeCell ref="P88:R88"/>
    <mergeCell ref="A85:B85"/>
    <mergeCell ref="F85:G85"/>
    <mergeCell ref="H85:I85"/>
    <mergeCell ref="P85:R85"/>
    <mergeCell ref="A86:B86"/>
    <mergeCell ref="F86:G86"/>
    <mergeCell ref="H86:I86"/>
    <mergeCell ref="P86:R86"/>
    <mergeCell ref="A89:B89"/>
    <mergeCell ref="F89:G89"/>
    <mergeCell ref="H89:I89"/>
    <mergeCell ref="P89:R89"/>
    <mergeCell ref="A90:B90"/>
    <mergeCell ref="F90:G90"/>
    <mergeCell ref="H90:I90"/>
    <mergeCell ref="P90:R90"/>
    <mergeCell ref="E96:F96"/>
    <mergeCell ref="G96:H96"/>
    <mergeCell ref="K96:P99"/>
    <mergeCell ref="E97:F99"/>
    <mergeCell ref="G97:H99"/>
    <mergeCell ref="I97:I99"/>
    <mergeCell ref="J97:J99"/>
    <mergeCell ref="A93:Y93"/>
    <mergeCell ref="E95:J95"/>
    <mergeCell ref="K95:P95"/>
    <mergeCell ref="Q99:T99"/>
    <mergeCell ref="A100:C100"/>
    <mergeCell ref="G100:H100"/>
    <mergeCell ref="K100:N100"/>
    <mergeCell ref="A101:A102"/>
    <mergeCell ref="B101:C101"/>
    <mergeCell ref="G101:H101"/>
    <mergeCell ref="K101:N101"/>
    <mergeCell ref="B102:C102"/>
    <mergeCell ref="G102:H102"/>
    <mergeCell ref="O105:Q105"/>
    <mergeCell ref="U105:X105"/>
    <mergeCell ref="AB105:AC105"/>
    <mergeCell ref="AD105:AF105"/>
    <mergeCell ref="K102:N102"/>
    <mergeCell ref="A103:C103"/>
    <mergeCell ref="G103:H103"/>
    <mergeCell ref="K103:N103"/>
    <mergeCell ref="A105:B105"/>
    <mergeCell ref="C105:E105"/>
    <mergeCell ref="G105:I105"/>
    <mergeCell ref="K105:L105"/>
  </mergeCells>
  <conditionalFormatting sqref="J104">
    <cfRule type="cellIs" dxfId="115" priority="105" stopIfTrue="1" operator="lessThan">
      <formula>0.6</formula>
    </cfRule>
  </conditionalFormatting>
  <conditionalFormatting sqref="J104">
    <cfRule type="cellIs" dxfId="114" priority="108" stopIfTrue="1" operator="greaterThanOrEqual">
      <formula>0.9</formula>
    </cfRule>
  </conditionalFormatting>
  <conditionalFormatting sqref="J104">
    <cfRule type="cellIs" dxfId="113" priority="107" stopIfTrue="1" operator="between">
      <formula>0.6</formula>
      <formula>0.8</formula>
    </cfRule>
  </conditionalFormatting>
  <conditionalFormatting sqref="J104">
    <cfRule type="cellIs" dxfId="112" priority="106" stopIfTrue="1" operator="between">
      <formula>0.8</formula>
      <formula>0.899999999999999</formula>
    </cfRule>
  </conditionalFormatting>
  <conditionalFormatting sqref="Y20">
    <cfRule type="iconSet" priority="41">
      <iconSet iconSet="4Arrows" showValue="0">
        <cfvo type="percent" val="0"/>
        <cfvo type="num" val="0.6"/>
        <cfvo type="num" val="0.8"/>
        <cfvo type="num" val="0.9"/>
      </iconSet>
    </cfRule>
    <cfRule type="cellIs" dxfId="111" priority="42" operator="lessThan">
      <formula>0.6</formula>
    </cfRule>
    <cfRule type="cellIs" dxfId="110" priority="43" operator="between">
      <formula>0.8</formula>
      <formula>0.899999999999999</formula>
    </cfRule>
    <cfRule type="cellIs" dxfId="109" priority="44" operator="between">
      <formula>0.6</formula>
      <formula>0.8</formula>
    </cfRule>
    <cfRule type="cellIs" dxfId="108" priority="45" operator="greaterThanOrEqual">
      <formula>0.9</formula>
    </cfRule>
  </conditionalFormatting>
  <conditionalFormatting sqref="Y21">
    <cfRule type="iconSet" priority="36">
      <iconSet iconSet="4Arrows" showValue="0">
        <cfvo type="percent" val="0"/>
        <cfvo type="num" val="0.6"/>
        <cfvo type="num" val="0.8"/>
        <cfvo type="num" val="0.9"/>
      </iconSet>
    </cfRule>
    <cfRule type="cellIs" dxfId="107" priority="37" operator="lessThan">
      <formula>0.6</formula>
    </cfRule>
    <cfRule type="cellIs" dxfId="106" priority="38" operator="between">
      <formula>0.8</formula>
      <formula>0.899999999999999</formula>
    </cfRule>
    <cfRule type="cellIs" dxfId="105" priority="39" operator="between">
      <formula>0.6</formula>
      <formula>0.8</formula>
    </cfRule>
    <cfRule type="cellIs" dxfId="104" priority="40" operator="greaterThanOrEqual">
      <formula>0.9</formula>
    </cfRule>
  </conditionalFormatting>
  <conditionalFormatting sqref="Y28">
    <cfRule type="iconSet" priority="31">
      <iconSet iconSet="4Arrows" showValue="0">
        <cfvo type="percent" val="0"/>
        <cfvo type="num" val="0.6"/>
        <cfvo type="num" val="0.8"/>
        <cfvo type="num" val="0.9"/>
      </iconSet>
    </cfRule>
    <cfRule type="cellIs" dxfId="103" priority="32" operator="lessThan">
      <formula>0.6</formula>
    </cfRule>
    <cfRule type="cellIs" dxfId="102" priority="33" operator="between">
      <formula>0.8</formula>
      <formula>0.899999999999999</formula>
    </cfRule>
    <cfRule type="cellIs" dxfId="101" priority="34" operator="between">
      <formula>0.6</formula>
      <formula>0.8</formula>
    </cfRule>
    <cfRule type="cellIs" dxfId="100" priority="35" operator="greaterThanOrEqual">
      <formula>0.9</formula>
    </cfRule>
  </conditionalFormatting>
  <conditionalFormatting sqref="Y39:Y40">
    <cfRule type="iconSet" priority="26">
      <iconSet iconSet="4Arrows" showValue="0">
        <cfvo type="percent" val="0"/>
        <cfvo type="num" val="0.6"/>
        <cfvo type="num" val="0.8"/>
        <cfvo type="num" val="0.9"/>
      </iconSet>
    </cfRule>
    <cfRule type="cellIs" dxfId="99" priority="27" operator="lessThan">
      <formula>0.6</formula>
    </cfRule>
    <cfRule type="cellIs" dxfId="98" priority="28" operator="between">
      <formula>0.8</formula>
      <formula>0.899999999999999</formula>
    </cfRule>
    <cfRule type="cellIs" dxfId="97" priority="29" operator="between">
      <formula>0.6</formula>
      <formula>0.8</formula>
    </cfRule>
    <cfRule type="cellIs" dxfId="96" priority="30" operator="greaterThanOrEqual">
      <formula>0.9</formula>
    </cfRule>
  </conditionalFormatting>
  <conditionalFormatting sqref="J101:J103">
    <cfRule type="iconSet" priority="16">
      <iconSet iconSet="4Arrows" showValue="0">
        <cfvo type="percent" val="0"/>
        <cfvo type="num" val="0.6"/>
        <cfvo type="num" val="0.8"/>
        <cfvo type="num" val="0.9"/>
      </iconSet>
    </cfRule>
    <cfRule type="cellIs" dxfId="95" priority="17" operator="lessThan">
      <formula>0.6</formula>
    </cfRule>
    <cfRule type="cellIs" dxfId="94" priority="18" operator="between">
      <formula>0.8</formula>
      <formula>0.899999999999999</formula>
    </cfRule>
    <cfRule type="cellIs" dxfId="93" priority="19" operator="between">
      <formula>0.6</formula>
      <formula>0.8</formula>
    </cfRule>
    <cfRule type="cellIs" dxfId="92" priority="20" operator="greaterThanOrEqual">
      <formula>0.9</formula>
    </cfRule>
  </conditionalFormatting>
  <conditionalFormatting sqref="T101:T102">
    <cfRule type="iconSet" priority="11">
      <iconSet iconSet="4Arrows" showValue="0">
        <cfvo type="percent" val="0"/>
        <cfvo type="num" val="0.6"/>
        <cfvo type="num" val="0.8"/>
        <cfvo type="num" val="0.9"/>
      </iconSet>
    </cfRule>
    <cfRule type="cellIs" dxfId="91" priority="12" operator="lessThan">
      <formula>0.6</formula>
    </cfRule>
    <cfRule type="cellIs" dxfId="90" priority="13" operator="between">
      <formula>0.8</formula>
      <formula>0.899999999999999</formula>
    </cfRule>
    <cfRule type="cellIs" dxfId="89" priority="14" operator="between">
      <formula>0.6</formula>
      <formula>0.8</formula>
    </cfRule>
    <cfRule type="cellIs" dxfId="88" priority="15" operator="greaterThanOrEqual">
      <formula>0.9</formula>
    </cfRule>
  </conditionalFormatting>
  <conditionalFormatting sqref="J97">
    <cfRule type="iconSet" priority="6">
      <iconSet iconSet="4Arrows" showValue="0">
        <cfvo type="percent" val="0"/>
        <cfvo type="num" val="0.6"/>
        <cfvo type="num" val="0.8"/>
        <cfvo type="num" val="0.9"/>
      </iconSet>
    </cfRule>
    <cfRule type="cellIs" dxfId="87" priority="7" operator="lessThan">
      <formula>0.6</formula>
    </cfRule>
    <cfRule type="cellIs" dxfId="86" priority="8" operator="between">
      <formula>0.8</formula>
      <formula>0.899999999999999</formula>
    </cfRule>
    <cfRule type="cellIs" dxfId="85" priority="9" operator="between">
      <formula>0.6</formula>
      <formula>0.8</formula>
    </cfRule>
    <cfRule type="cellIs" dxfId="84" priority="10" operator="greaterThanOrEqual">
      <formula>0.9</formula>
    </cfRule>
  </conditionalFormatting>
  <conditionalFormatting sqref="Y48">
    <cfRule type="iconSet" priority="194">
      <iconSet iconSet="4Arrows" showValue="0">
        <cfvo type="percent" val="0"/>
        <cfvo type="num" val="0.6"/>
        <cfvo type="num" val="0.8"/>
        <cfvo type="num" val="0.9"/>
      </iconSet>
    </cfRule>
    <cfRule type="cellIs" dxfId="83" priority="195" operator="lessThan">
      <formula>0.6</formula>
    </cfRule>
    <cfRule type="cellIs" dxfId="82" priority="196" operator="between">
      <formula>0.8</formula>
      <formula>0.899999999999999</formula>
    </cfRule>
    <cfRule type="cellIs" dxfId="81" priority="197" operator="between">
      <formula>0.6</formula>
      <formula>0.8</formula>
    </cfRule>
    <cfRule type="cellIs" dxfId="80" priority="198" operator="greaterThanOrEqual">
      <formula>0.9</formula>
    </cfRule>
  </conditionalFormatting>
  <conditionalFormatting sqref="Y49:Y90">
    <cfRule type="iconSet" priority="1">
      <iconSet iconSet="4Arrows" showValue="0">
        <cfvo type="percent" val="0"/>
        <cfvo type="num" val="0.6"/>
        <cfvo type="num" val="0.8"/>
        <cfvo type="num" val="0.9"/>
      </iconSet>
    </cfRule>
    <cfRule type="cellIs" dxfId="79" priority="2" operator="lessThan">
      <formula>0.6</formula>
    </cfRule>
    <cfRule type="cellIs" dxfId="78" priority="3" operator="between">
      <formula>0.8</formula>
      <formula>0.899999999999999</formula>
    </cfRule>
    <cfRule type="cellIs" dxfId="77" priority="4" operator="between">
      <formula>0.6</formula>
      <formula>0.8</formula>
    </cfRule>
    <cfRule type="cellIs" dxfId="76" priority="5"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XDK94"/>
  <sheetViews>
    <sheetView zoomScale="19" zoomScaleNormal="19" workbookViewId="0">
      <selection activeCell="X73" sqref="X73"/>
    </sheetView>
  </sheetViews>
  <sheetFormatPr baseColWidth="10" defaultRowHeight="12.75" x14ac:dyDescent="0.25"/>
  <cols>
    <col min="1" max="2" width="48.85546875" style="2" customWidth="1"/>
    <col min="3" max="3" width="69.7109375" style="2" customWidth="1"/>
    <col min="4" max="4" width="66.7109375" style="2" customWidth="1"/>
    <col min="5" max="5" width="71.285156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47" style="2" customWidth="1"/>
    <col min="15" max="15" width="53.85546875" style="2" customWidth="1"/>
    <col min="16" max="18" width="37.85546875" style="2" customWidth="1"/>
    <col min="19" max="19" width="26.42578125" style="73" customWidth="1"/>
    <col min="20" max="20" width="30.85546875" style="2" customWidth="1"/>
    <col min="21" max="21" width="30.42578125" style="2" customWidth="1"/>
    <col min="22" max="22" width="26.140625" style="2" customWidth="1"/>
    <col min="23" max="23" width="27.7109375" style="2" customWidth="1"/>
    <col min="24" max="24" width="22.42578125" style="2" customWidth="1"/>
    <col min="25" max="25" width="25.710937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458" t="s">
        <v>1450</v>
      </c>
      <c r="F6" s="458"/>
      <c r="G6" s="458"/>
      <c r="H6" s="458"/>
      <c r="I6" s="458"/>
      <c r="J6" s="458"/>
      <c r="K6" s="458"/>
      <c r="L6" s="458"/>
      <c r="M6" s="458"/>
      <c r="N6" s="7"/>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s="2" customFormat="1" ht="87.75" customHeight="1" x14ac:dyDescent="0.25">
      <c r="A8" s="396" t="s">
        <v>5</v>
      </c>
      <c r="B8" s="396"/>
      <c r="C8" s="396"/>
      <c r="D8" s="10"/>
      <c r="E8" s="397" t="s">
        <v>614</v>
      </c>
      <c r="F8" s="397"/>
      <c r="G8" s="397"/>
      <c r="H8" s="397"/>
      <c r="I8" s="397"/>
      <c r="J8" s="397"/>
      <c r="K8" s="397"/>
      <c r="L8" s="397"/>
      <c r="M8" s="397"/>
      <c r="N8" s="7"/>
      <c r="O8" s="7"/>
      <c r="P8" s="7"/>
      <c r="Q8" s="13"/>
      <c r="R8" s="13"/>
      <c r="S8" s="18"/>
      <c r="T8" s="13"/>
      <c r="U8" s="13"/>
    </row>
    <row r="9" spans="1:64" s="2" customFormat="1" ht="18.75" customHeight="1" x14ac:dyDescent="0.25">
      <c r="A9" s="12"/>
      <c r="B9" s="12"/>
      <c r="C9" s="12"/>
      <c r="D9" s="10"/>
      <c r="E9" s="18"/>
      <c r="F9" s="18"/>
      <c r="G9" s="18"/>
      <c r="H9" s="18"/>
      <c r="I9" s="17"/>
      <c r="J9" s="18"/>
      <c r="K9" s="18"/>
      <c r="L9" s="18"/>
      <c r="M9" s="18"/>
      <c r="N9" s="18"/>
      <c r="O9" s="18"/>
      <c r="P9" s="18"/>
      <c r="Q9" s="18"/>
      <c r="R9" s="18"/>
      <c r="S9" s="18"/>
      <c r="T9" s="18"/>
      <c r="U9" s="18"/>
    </row>
    <row r="10" spans="1:64" s="2" customFormat="1" ht="69" customHeight="1" x14ac:dyDescent="0.25">
      <c r="A10" s="396" t="s">
        <v>7</v>
      </c>
      <c r="B10" s="396"/>
      <c r="C10" s="396"/>
      <c r="D10" s="10"/>
      <c r="E10" s="396" t="s">
        <v>614</v>
      </c>
      <c r="F10" s="396"/>
      <c r="G10" s="396"/>
      <c r="H10" s="13"/>
      <c r="I10" s="13"/>
      <c r="J10" s="13"/>
      <c r="K10" s="13"/>
      <c r="L10" s="13"/>
      <c r="M10" s="13"/>
      <c r="N10" s="13"/>
      <c r="O10" s="13"/>
      <c r="P10" s="13"/>
      <c r="Q10" s="13"/>
      <c r="R10" s="13"/>
      <c r="S10" s="18"/>
      <c r="T10" s="13"/>
      <c r="U10" s="13"/>
    </row>
    <row r="11" spans="1:64" s="2" customFormat="1" ht="80.25" customHeight="1" x14ac:dyDescent="0.25">
      <c r="A11" s="396" t="s">
        <v>9</v>
      </c>
      <c r="B11" s="396"/>
      <c r="C11" s="396"/>
      <c r="D11" s="10"/>
      <c r="E11" s="396" t="s">
        <v>1398</v>
      </c>
      <c r="F11" s="396"/>
      <c r="G11" s="396"/>
      <c r="H11" s="13"/>
      <c r="I11" s="13"/>
      <c r="J11" s="13"/>
      <c r="K11" s="13"/>
      <c r="L11" s="13"/>
      <c r="M11" s="13"/>
      <c r="N11" s="13"/>
      <c r="O11" s="13"/>
      <c r="P11" s="13"/>
      <c r="Q11" s="13"/>
      <c r="R11" s="13"/>
      <c r="S11" s="18"/>
      <c r="T11" s="13"/>
      <c r="U11" s="13"/>
    </row>
    <row r="12" spans="1:64" s="2" customFormat="1" ht="67.5" customHeight="1" x14ac:dyDescent="0.25">
      <c r="A12" s="399" t="s">
        <v>11</v>
      </c>
      <c r="B12" s="399"/>
      <c r="C12" s="399"/>
      <c r="D12" s="399"/>
      <c r="E12" s="400" t="s">
        <v>1451</v>
      </c>
      <c r="F12" s="400"/>
      <c r="G12" s="400"/>
      <c r="H12" s="400"/>
      <c r="I12" s="400"/>
      <c r="J12" s="400"/>
      <c r="K12" s="400"/>
      <c r="L12" s="400"/>
      <c r="M12" s="400"/>
      <c r="N12" s="400"/>
      <c r="O12" s="400"/>
      <c r="P12" s="400"/>
      <c r="Q12" s="400"/>
      <c r="R12" s="400"/>
      <c r="S12" s="400"/>
      <c r="T12" s="400"/>
      <c r="U12" s="400"/>
    </row>
    <row r="13" spans="1:64" s="2" customFormat="1" ht="67.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row>
    <row r="14" spans="1:64" s="2" customFormat="1" ht="258.75" customHeight="1" x14ac:dyDescent="0.25">
      <c r="A14" s="399" t="s">
        <v>13</v>
      </c>
      <c r="B14" s="399"/>
      <c r="C14" s="399"/>
      <c r="D14" s="399"/>
      <c r="E14" s="457" t="s">
        <v>1452</v>
      </c>
      <c r="F14" s="457"/>
      <c r="G14" s="457"/>
      <c r="H14" s="457"/>
      <c r="I14" s="457"/>
      <c r="J14" s="457"/>
      <c r="K14" s="457"/>
      <c r="L14" s="457"/>
      <c r="M14" s="457"/>
      <c r="N14" s="457"/>
      <c r="O14" s="457"/>
      <c r="P14" s="457"/>
      <c r="Q14" s="457"/>
      <c r="R14" s="457"/>
      <c r="S14" s="457"/>
      <c r="T14" s="457"/>
      <c r="U14" s="457"/>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454"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454"/>
      <c r="V19" s="36" t="s">
        <v>24</v>
      </c>
      <c r="W19" s="36" t="s">
        <v>25</v>
      </c>
      <c r="X19" s="37" t="s">
        <v>26</v>
      </c>
      <c r="Y19" s="38" t="s">
        <v>27</v>
      </c>
    </row>
    <row r="20" spans="1:25" s="2" customFormat="1" ht="292.5" customHeight="1" x14ac:dyDescent="0.25">
      <c r="A20" s="429" t="s">
        <v>416</v>
      </c>
      <c r="B20" s="429"/>
      <c r="C20" s="429"/>
      <c r="D20" s="429" t="s">
        <v>1453</v>
      </c>
      <c r="E20" s="429"/>
      <c r="F20" s="429" t="s">
        <v>1454</v>
      </c>
      <c r="G20" s="429"/>
      <c r="H20" s="429"/>
      <c r="I20" s="39" t="s">
        <v>31</v>
      </c>
      <c r="J20" s="430" t="s">
        <v>1455</v>
      </c>
      <c r="K20" s="430"/>
      <c r="L20" s="430"/>
      <c r="M20" s="430"/>
      <c r="N20" s="430"/>
      <c r="O20" s="430"/>
      <c r="P20" s="431" t="s">
        <v>1456</v>
      </c>
      <c r="Q20" s="431"/>
      <c r="R20" s="431"/>
      <c r="S20" s="431"/>
      <c r="T20" s="45" t="s">
        <v>38</v>
      </c>
      <c r="U20" s="220">
        <v>3</v>
      </c>
      <c r="V20" s="241">
        <v>3</v>
      </c>
      <c r="W20" s="241">
        <v>2</v>
      </c>
      <c r="X20" s="56">
        <f>+W20/V20</f>
        <v>0.66666666666666663</v>
      </c>
      <c r="Y20" s="283">
        <f>X20</f>
        <v>0.66666666666666663</v>
      </c>
    </row>
    <row r="21" spans="1:25" s="2" customFormat="1" ht="292.5" customHeight="1" x14ac:dyDescent="0.25">
      <c r="A21" s="429"/>
      <c r="B21" s="429"/>
      <c r="C21" s="429"/>
      <c r="D21" s="429"/>
      <c r="E21" s="429"/>
      <c r="F21" s="429"/>
      <c r="G21" s="429"/>
      <c r="H21" s="429"/>
      <c r="I21" s="39" t="s">
        <v>35</v>
      </c>
      <c r="J21" s="430" t="s">
        <v>1457</v>
      </c>
      <c r="K21" s="430"/>
      <c r="L21" s="430"/>
      <c r="M21" s="430"/>
      <c r="N21" s="430"/>
      <c r="O21" s="430"/>
      <c r="P21" s="431" t="s">
        <v>1458</v>
      </c>
      <c r="Q21" s="431"/>
      <c r="R21" s="431"/>
      <c r="S21" s="431"/>
      <c r="T21" s="45" t="s">
        <v>38</v>
      </c>
      <c r="U21" s="220">
        <v>3</v>
      </c>
      <c r="V21" s="241">
        <v>2</v>
      </c>
      <c r="W21" s="241">
        <v>2</v>
      </c>
      <c r="X21" s="56">
        <f>+W21/V21</f>
        <v>1</v>
      </c>
      <c r="Y21" s="283">
        <f>X21</f>
        <v>1</v>
      </c>
    </row>
    <row r="22" spans="1:25" s="2" customFormat="1" ht="12.75" customHeight="1" x14ac:dyDescent="0.25">
      <c r="A22" s="27"/>
      <c r="B22" s="27"/>
      <c r="C22" s="27"/>
      <c r="D22" s="27"/>
      <c r="E22" s="26"/>
      <c r="F22" s="26"/>
      <c r="G22" s="26"/>
      <c r="H22" s="26"/>
      <c r="I22" s="26"/>
      <c r="J22" s="26"/>
      <c r="K22" s="26"/>
      <c r="L22" s="26"/>
      <c r="M22" s="26"/>
      <c r="N22" s="26"/>
      <c r="O22" s="26"/>
      <c r="P22" s="26"/>
      <c r="Q22" s="26"/>
      <c r="R22" s="26"/>
      <c r="S22" s="28"/>
      <c r="T22" s="26"/>
      <c r="U22" s="26"/>
    </row>
    <row r="23" spans="1:25"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row>
    <row r="24" spans="1:25" s="2" customFormat="1" ht="95.25" customHeight="1" x14ac:dyDescent="0.25">
      <c r="A24" s="423" t="s">
        <v>45</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row>
    <row r="25" spans="1:25" s="2" customFormat="1" x14ac:dyDescent="0.25">
      <c r="A25" s="16"/>
      <c r="B25" s="16"/>
      <c r="C25" s="16"/>
      <c r="D25" s="16"/>
      <c r="E25" s="16"/>
      <c r="F25" s="16"/>
      <c r="G25" s="16"/>
      <c r="H25" s="16"/>
      <c r="I25" s="16"/>
      <c r="J25" s="16"/>
      <c r="K25" s="16"/>
      <c r="L25" s="16"/>
      <c r="M25" s="16"/>
      <c r="N25" s="16"/>
      <c r="O25" s="16"/>
      <c r="P25" s="16"/>
      <c r="Q25" s="16"/>
      <c r="R25" s="16"/>
      <c r="S25" s="47"/>
      <c r="T25" s="16"/>
      <c r="U25" s="16"/>
    </row>
    <row r="26" spans="1:25" s="48" customFormat="1" ht="84" customHeight="1" x14ac:dyDescent="0.25">
      <c r="A26" s="379" t="s">
        <v>46</v>
      </c>
      <c r="B26" s="379"/>
      <c r="C26" s="379"/>
      <c r="D26" s="379"/>
      <c r="E26" s="379"/>
      <c r="F26" s="379"/>
      <c r="G26" s="379"/>
      <c r="H26" s="379"/>
      <c r="I26" s="391" t="s">
        <v>47</v>
      </c>
      <c r="J26" s="391"/>
      <c r="K26" s="391"/>
      <c r="L26" s="391"/>
      <c r="M26" s="391"/>
      <c r="N26" s="391"/>
      <c r="O26" s="379" t="s">
        <v>48</v>
      </c>
      <c r="P26" s="375" t="s">
        <v>49</v>
      </c>
      <c r="Q26" s="375"/>
      <c r="R26" s="375"/>
      <c r="S26" s="375" t="s">
        <v>50</v>
      </c>
      <c r="T26" s="376" t="s">
        <v>22</v>
      </c>
      <c r="U26" s="467" t="s">
        <v>51</v>
      </c>
      <c r="V26" s="378">
        <v>2018</v>
      </c>
      <c r="W26" s="378"/>
      <c r="X26" s="378"/>
      <c r="Y26" s="378"/>
    </row>
    <row r="27" spans="1:25" s="48" customFormat="1" ht="84" customHeight="1" x14ac:dyDescent="0.25">
      <c r="A27" s="379"/>
      <c r="B27" s="379"/>
      <c r="C27" s="379"/>
      <c r="D27" s="379"/>
      <c r="E27" s="379"/>
      <c r="F27" s="379"/>
      <c r="G27" s="379"/>
      <c r="H27" s="379"/>
      <c r="I27" s="391"/>
      <c r="J27" s="391"/>
      <c r="K27" s="391"/>
      <c r="L27" s="391"/>
      <c r="M27" s="391"/>
      <c r="N27" s="391"/>
      <c r="O27" s="379"/>
      <c r="P27" s="375"/>
      <c r="Q27" s="375"/>
      <c r="R27" s="375"/>
      <c r="S27" s="375"/>
      <c r="T27" s="376"/>
      <c r="U27" s="467"/>
      <c r="V27" s="36" t="s">
        <v>24</v>
      </c>
      <c r="W27" s="36" t="s">
        <v>25</v>
      </c>
      <c r="X27" s="37" t="s">
        <v>26</v>
      </c>
      <c r="Y27" s="38" t="s">
        <v>27</v>
      </c>
    </row>
    <row r="28" spans="1:25" s="48" customFormat="1" ht="234" customHeight="1" x14ac:dyDescent="0.25">
      <c r="A28" s="390" t="s">
        <v>1459</v>
      </c>
      <c r="B28" s="390"/>
      <c r="C28" s="390"/>
      <c r="D28" s="390"/>
      <c r="E28" s="390"/>
      <c r="F28" s="390"/>
      <c r="G28" s="390"/>
      <c r="H28" s="390"/>
      <c r="I28" s="390" t="s">
        <v>1460</v>
      </c>
      <c r="J28" s="390"/>
      <c r="K28" s="390"/>
      <c r="L28" s="390"/>
      <c r="M28" s="390"/>
      <c r="N28" s="390"/>
      <c r="O28" s="51">
        <v>82</v>
      </c>
      <c r="P28" s="453" t="s">
        <v>1455</v>
      </c>
      <c r="Q28" s="453"/>
      <c r="R28" s="453"/>
      <c r="S28" s="84" t="s">
        <v>1101</v>
      </c>
      <c r="T28" s="40" t="s">
        <v>34</v>
      </c>
      <c r="U28" s="220">
        <v>2</v>
      </c>
      <c r="V28" s="241">
        <v>2</v>
      </c>
      <c r="W28" s="241">
        <v>2</v>
      </c>
      <c r="X28" s="56">
        <f>+W28/V28</f>
        <v>1</v>
      </c>
      <c r="Y28" s="283">
        <f>X28</f>
        <v>1</v>
      </c>
    </row>
    <row r="29" spans="1:25" s="48" customFormat="1" ht="329.25" customHeight="1" x14ac:dyDescent="0.25">
      <c r="A29" s="390"/>
      <c r="B29" s="390"/>
      <c r="C29" s="390"/>
      <c r="D29" s="390"/>
      <c r="E29" s="390"/>
      <c r="F29" s="390"/>
      <c r="G29" s="390"/>
      <c r="H29" s="390"/>
      <c r="I29" s="390"/>
      <c r="J29" s="390"/>
      <c r="K29" s="390"/>
      <c r="L29" s="390"/>
      <c r="M29" s="390"/>
      <c r="N29" s="390"/>
      <c r="O29" s="51">
        <v>119</v>
      </c>
      <c r="P29" s="453" t="s">
        <v>1461</v>
      </c>
      <c r="Q29" s="453"/>
      <c r="R29" s="453"/>
      <c r="S29" s="84" t="s">
        <v>1101</v>
      </c>
      <c r="T29" s="40" t="s">
        <v>38</v>
      </c>
      <c r="U29" s="274">
        <v>0.65</v>
      </c>
      <c r="V29" s="275">
        <v>0.65</v>
      </c>
      <c r="W29" s="275">
        <v>0.65</v>
      </c>
      <c r="X29" s="56">
        <f>+W29/V29</f>
        <v>1</v>
      </c>
      <c r="Y29" s="283">
        <f>X29</f>
        <v>1</v>
      </c>
    </row>
    <row r="30" spans="1:25" s="2" customFormat="1" ht="231" customHeight="1" x14ac:dyDescent="0.25">
      <c r="A30" s="390"/>
      <c r="B30" s="390"/>
      <c r="C30" s="390"/>
      <c r="D30" s="390"/>
      <c r="E30" s="390"/>
      <c r="F30" s="390"/>
      <c r="G30" s="390"/>
      <c r="H30" s="390"/>
      <c r="I30" s="390"/>
      <c r="J30" s="390"/>
      <c r="K30" s="390"/>
      <c r="L30" s="390"/>
      <c r="M30" s="390"/>
      <c r="N30" s="390"/>
      <c r="O30" s="51">
        <v>120</v>
      </c>
      <c r="P30" s="453" t="s">
        <v>1462</v>
      </c>
      <c r="Q30" s="453"/>
      <c r="R30" s="453"/>
      <c r="S30" s="84" t="s">
        <v>55</v>
      </c>
      <c r="T30" s="40" t="s">
        <v>38</v>
      </c>
      <c r="U30" s="274">
        <v>0.7</v>
      </c>
      <c r="V30" s="241">
        <v>0.7</v>
      </c>
      <c r="W30" s="241">
        <v>0.7</v>
      </c>
      <c r="X30" s="56">
        <f>+W30/V30</f>
        <v>1</v>
      </c>
      <c r="Y30" s="283">
        <f>X30</f>
        <v>1</v>
      </c>
    </row>
    <row r="31" spans="1:25" s="2" customFormat="1" ht="12.75" customHeight="1" x14ac:dyDescent="0.25">
      <c r="A31" s="27"/>
      <c r="B31" s="27"/>
      <c r="C31" s="27"/>
      <c r="D31" s="27"/>
      <c r="E31" s="26"/>
      <c r="F31" s="26"/>
      <c r="G31" s="26"/>
      <c r="H31" s="26"/>
      <c r="I31" s="26"/>
      <c r="J31" s="26"/>
      <c r="K31" s="26"/>
      <c r="L31" s="26"/>
      <c r="M31" s="26"/>
      <c r="N31" s="26"/>
      <c r="O31" s="26"/>
      <c r="P31" s="26"/>
      <c r="Q31" s="26"/>
      <c r="R31" s="26"/>
      <c r="S31" s="28"/>
      <c r="T31" s="26"/>
      <c r="U31" s="26"/>
    </row>
    <row r="32" spans="1:25" s="2" customFormat="1" ht="12.75" customHeight="1" x14ac:dyDescent="0.25">
      <c r="A32" s="27"/>
      <c r="B32" s="27"/>
      <c r="C32" s="27"/>
      <c r="D32" s="27"/>
      <c r="E32" s="26"/>
      <c r="F32" s="26"/>
      <c r="G32" s="26"/>
      <c r="H32" s="26"/>
      <c r="I32" s="26"/>
      <c r="J32" s="26"/>
      <c r="K32" s="26"/>
      <c r="L32" s="26"/>
      <c r="M32" s="26"/>
      <c r="N32" s="26"/>
      <c r="O32" s="26"/>
      <c r="P32" s="26"/>
      <c r="Q32" s="26"/>
      <c r="R32" s="26"/>
      <c r="S32" s="28"/>
      <c r="T32" s="26"/>
      <c r="U32" s="26"/>
    </row>
    <row r="33" spans="1:25 16150:16339" s="2" customFormat="1" ht="80.25" customHeight="1" x14ac:dyDescent="0.25">
      <c r="A33" s="423" t="s">
        <v>56</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row>
    <row r="34" spans="1:25 16150:16339" s="6" customFormat="1" ht="12" customHeight="1" x14ac:dyDescent="0.25">
      <c r="A34" s="57"/>
      <c r="B34" s="57"/>
      <c r="C34" s="57"/>
      <c r="D34" s="57"/>
      <c r="E34" s="57"/>
      <c r="F34" s="57"/>
      <c r="G34" s="57"/>
      <c r="H34" s="57"/>
      <c r="I34" s="57"/>
      <c r="J34" s="57"/>
      <c r="K34" s="57"/>
      <c r="L34" s="57"/>
      <c r="M34" s="57"/>
      <c r="N34" s="57"/>
      <c r="O34" s="57"/>
      <c r="P34" s="57"/>
      <c r="Q34" s="57"/>
      <c r="R34" s="57"/>
      <c r="S34" s="57"/>
      <c r="T34" s="57"/>
      <c r="U34" s="57"/>
    </row>
    <row r="35" spans="1:25 16150:16339" s="6" customFormat="1" ht="92.25" customHeight="1" x14ac:dyDescent="0.25">
      <c r="A35" s="385" t="s">
        <v>57</v>
      </c>
      <c r="B35" s="385"/>
      <c r="C35" s="386" t="s">
        <v>58</v>
      </c>
      <c r="D35" s="386"/>
      <c r="E35" s="386"/>
      <c r="F35" s="386"/>
      <c r="G35" s="386"/>
      <c r="H35" s="386"/>
      <c r="I35" s="386"/>
      <c r="J35" s="386"/>
      <c r="K35" s="386"/>
      <c r="L35" s="386"/>
      <c r="M35" s="386"/>
      <c r="N35" s="386"/>
      <c r="O35" s="386"/>
      <c r="P35" s="386"/>
      <c r="Q35" s="386"/>
      <c r="R35" s="386"/>
      <c r="S35" s="386"/>
      <c r="T35" s="386"/>
      <c r="U35" s="386"/>
      <c r="V35" s="386"/>
      <c r="W35" s="386"/>
      <c r="X35" s="386"/>
      <c r="Y35" s="386"/>
    </row>
    <row r="36" spans="1:25 16150:16339" s="6" customFormat="1" ht="94.5" customHeight="1" x14ac:dyDescent="0.25">
      <c r="A36" s="385" t="s">
        <v>59</v>
      </c>
      <c r="B36" s="385"/>
      <c r="C36" s="386" t="s">
        <v>60</v>
      </c>
      <c r="D36" s="386"/>
      <c r="E36" s="386"/>
      <c r="F36" s="386"/>
      <c r="G36" s="386"/>
      <c r="H36" s="386"/>
      <c r="I36" s="386"/>
      <c r="J36" s="386"/>
      <c r="K36" s="386"/>
      <c r="L36" s="386"/>
      <c r="M36" s="386"/>
      <c r="N36" s="386"/>
      <c r="O36" s="386"/>
      <c r="P36" s="386"/>
      <c r="Q36" s="386"/>
      <c r="R36" s="386"/>
      <c r="S36" s="386"/>
      <c r="T36" s="386"/>
      <c r="U36" s="386"/>
      <c r="V36" s="386"/>
      <c r="W36" s="386"/>
      <c r="X36" s="386"/>
      <c r="Y36" s="386"/>
    </row>
    <row r="37" spans="1:25 16150:16339" s="6" customFormat="1" ht="159.75" customHeight="1" x14ac:dyDescent="0.25">
      <c r="A37" s="385" t="s">
        <v>61</v>
      </c>
      <c r="B37" s="385"/>
      <c r="C37" s="386" t="s">
        <v>62</v>
      </c>
      <c r="D37" s="386"/>
      <c r="E37" s="386"/>
      <c r="F37" s="386"/>
      <c r="G37" s="386"/>
      <c r="H37" s="386"/>
      <c r="I37" s="386"/>
      <c r="J37" s="386"/>
      <c r="K37" s="386"/>
      <c r="L37" s="386"/>
      <c r="M37" s="386"/>
      <c r="N37" s="386"/>
      <c r="O37" s="386"/>
      <c r="P37" s="386"/>
      <c r="Q37" s="386"/>
      <c r="R37" s="386"/>
      <c r="S37" s="386"/>
      <c r="T37" s="386"/>
      <c r="U37" s="386"/>
      <c r="V37" s="386"/>
      <c r="W37" s="386"/>
      <c r="X37" s="386"/>
      <c r="Y37" s="386"/>
    </row>
    <row r="38" spans="1:25 16150:16339" s="6" customFormat="1" ht="17.25" customHeight="1" x14ac:dyDescent="0.25">
      <c r="A38" s="57"/>
      <c r="B38" s="57"/>
      <c r="C38" s="57"/>
      <c r="D38" s="57"/>
      <c r="E38" s="57"/>
      <c r="F38" s="57"/>
      <c r="G38" s="57"/>
      <c r="H38" s="57"/>
      <c r="I38" s="57"/>
      <c r="J38" s="57"/>
      <c r="K38" s="57"/>
      <c r="L38" s="57"/>
      <c r="M38" s="57"/>
      <c r="N38" s="57"/>
      <c r="O38" s="57"/>
      <c r="P38" s="57"/>
      <c r="Q38" s="57"/>
      <c r="R38" s="57"/>
      <c r="S38" s="57"/>
      <c r="T38" s="57"/>
      <c r="U38" s="57"/>
    </row>
    <row r="39" spans="1:25 16150:16339" s="2" customFormat="1" ht="43.5" customHeight="1" x14ac:dyDescent="0.25">
      <c r="A39" s="379" t="s">
        <v>63</v>
      </c>
      <c r="B39" s="379"/>
      <c r="C39" s="379" t="s">
        <v>64</v>
      </c>
      <c r="D39" s="379" t="s">
        <v>65</v>
      </c>
      <c r="E39" s="380" t="s">
        <v>66</v>
      </c>
      <c r="F39" s="379" t="s">
        <v>67</v>
      </c>
      <c r="G39" s="379"/>
      <c r="H39" s="379"/>
      <c r="I39" s="379"/>
      <c r="J39" s="379" t="s">
        <v>68</v>
      </c>
      <c r="K39" s="384" t="s">
        <v>69</v>
      </c>
      <c r="L39" s="379" t="s">
        <v>70</v>
      </c>
      <c r="M39" s="379"/>
      <c r="N39" s="379"/>
      <c r="O39" s="379" t="s">
        <v>71</v>
      </c>
      <c r="P39" s="375" t="s">
        <v>72</v>
      </c>
      <c r="Q39" s="375"/>
      <c r="R39" s="375"/>
      <c r="S39" s="375" t="s">
        <v>50</v>
      </c>
      <c r="T39" s="376" t="s">
        <v>22</v>
      </c>
      <c r="U39" s="454" t="s">
        <v>116</v>
      </c>
      <c r="V39" s="378">
        <v>2018</v>
      </c>
      <c r="W39" s="378"/>
      <c r="X39" s="378"/>
      <c r="Y39" s="378"/>
    </row>
    <row r="40" spans="1:25 16150:16339" s="2" customFormat="1" ht="140.25" customHeight="1" x14ac:dyDescent="0.25">
      <c r="A40" s="379"/>
      <c r="B40" s="379"/>
      <c r="C40" s="379"/>
      <c r="D40" s="379"/>
      <c r="E40" s="380"/>
      <c r="F40" s="379"/>
      <c r="G40" s="379"/>
      <c r="H40" s="379"/>
      <c r="I40" s="379"/>
      <c r="J40" s="379"/>
      <c r="K40" s="384"/>
      <c r="L40" s="379"/>
      <c r="M40" s="379"/>
      <c r="N40" s="379"/>
      <c r="O40" s="379"/>
      <c r="P40" s="375"/>
      <c r="Q40" s="375"/>
      <c r="R40" s="375"/>
      <c r="S40" s="375"/>
      <c r="T40" s="376"/>
      <c r="U40" s="454"/>
      <c r="V40" s="36" t="s">
        <v>24</v>
      </c>
      <c r="W40" s="36" t="s">
        <v>25</v>
      </c>
      <c r="X40" s="37" t="s">
        <v>26</v>
      </c>
      <c r="Y40" s="38" t="s">
        <v>27</v>
      </c>
    </row>
    <row r="41" spans="1:25 16150:16339" s="2" customFormat="1" ht="254.25" customHeight="1" x14ac:dyDescent="0.25">
      <c r="A41" s="481" t="s">
        <v>1463</v>
      </c>
      <c r="B41" s="481"/>
      <c r="C41" s="225" t="s">
        <v>438</v>
      </c>
      <c r="D41" s="256" t="s">
        <v>774</v>
      </c>
      <c r="E41" s="227" t="s">
        <v>1415</v>
      </c>
      <c r="F41" s="381" t="s">
        <v>1464</v>
      </c>
      <c r="G41" s="381"/>
      <c r="H41" s="381"/>
      <c r="I41" s="381"/>
      <c r="J41" s="228" t="s">
        <v>1465</v>
      </c>
      <c r="K41" s="229" t="s">
        <v>614</v>
      </c>
      <c r="L41" s="494" t="s">
        <v>1466</v>
      </c>
      <c r="M41" s="494"/>
      <c r="N41" s="494"/>
      <c r="O41" s="228" t="s">
        <v>1467</v>
      </c>
      <c r="P41" s="453" t="s">
        <v>1468</v>
      </c>
      <c r="Q41" s="453"/>
      <c r="R41" s="453"/>
      <c r="S41" s="84" t="s">
        <v>55</v>
      </c>
      <c r="T41" s="45" t="s">
        <v>38</v>
      </c>
      <c r="U41" s="162">
        <v>1</v>
      </c>
      <c r="V41" s="266">
        <v>1</v>
      </c>
      <c r="W41" s="266">
        <v>0.99929999999999997</v>
      </c>
      <c r="X41" s="290">
        <f>+W41/V41</f>
        <v>0.99929999999999997</v>
      </c>
      <c r="Y41" s="283">
        <f>X41</f>
        <v>0.99929999999999997</v>
      </c>
    </row>
    <row r="42" spans="1:25 16150:16339" s="2" customFormat="1" ht="274.5" customHeight="1" x14ac:dyDescent="0.25">
      <c r="A42" s="381" t="s">
        <v>1469</v>
      </c>
      <c r="B42" s="381"/>
      <c r="C42" s="225" t="s">
        <v>438</v>
      </c>
      <c r="D42" s="256" t="s">
        <v>774</v>
      </c>
      <c r="E42" s="227" t="s">
        <v>1415</v>
      </c>
      <c r="F42" s="381" t="s">
        <v>1464</v>
      </c>
      <c r="G42" s="381"/>
      <c r="H42" s="381"/>
      <c r="I42" s="381"/>
      <c r="J42" s="228" t="s">
        <v>1465</v>
      </c>
      <c r="K42" s="229" t="s">
        <v>614</v>
      </c>
      <c r="L42" s="494" t="s">
        <v>1470</v>
      </c>
      <c r="M42" s="494"/>
      <c r="N42" s="494"/>
      <c r="O42" s="228" t="s">
        <v>1471</v>
      </c>
      <c r="P42" s="453" t="s">
        <v>1472</v>
      </c>
      <c r="Q42" s="453"/>
      <c r="R42" s="453"/>
      <c r="S42" s="84" t="s">
        <v>55</v>
      </c>
      <c r="T42" s="45" t="s">
        <v>38</v>
      </c>
      <c r="U42" s="162">
        <v>1</v>
      </c>
      <c r="V42" s="266">
        <v>1</v>
      </c>
      <c r="W42" s="266">
        <v>0.87229999999999996</v>
      </c>
      <c r="X42" s="56">
        <f>+W42/V42</f>
        <v>0.87229999999999996</v>
      </c>
      <c r="Y42" s="283">
        <f>X42</f>
        <v>0.87229999999999996</v>
      </c>
    </row>
    <row r="43" spans="1:25 16150:16339" s="2" customFormat="1" ht="308.25" customHeight="1" x14ac:dyDescent="0.25">
      <c r="A43" s="381" t="s">
        <v>1473</v>
      </c>
      <c r="B43" s="381"/>
      <c r="C43" s="225" t="s">
        <v>438</v>
      </c>
      <c r="D43" s="256" t="s">
        <v>774</v>
      </c>
      <c r="E43" s="227" t="s">
        <v>1415</v>
      </c>
      <c r="F43" s="381" t="s">
        <v>1464</v>
      </c>
      <c r="G43" s="381"/>
      <c r="H43" s="381"/>
      <c r="I43" s="381"/>
      <c r="J43" s="228" t="s">
        <v>1465</v>
      </c>
      <c r="K43" s="229" t="s">
        <v>614</v>
      </c>
      <c r="L43" s="494" t="s">
        <v>1474</v>
      </c>
      <c r="M43" s="494"/>
      <c r="N43" s="494"/>
      <c r="O43" s="228" t="s">
        <v>1475</v>
      </c>
      <c r="P43" s="422" t="s">
        <v>1476</v>
      </c>
      <c r="Q43" s="422"/>
      <c r="R43" s="422"/>
      <c r="S43" s="84" t="s">
        <v>55</v>
      </c>
      <c r="T43" s="45" t="s">
        <v>38</v>
      </c>
      <c r="U43" s="162">
        <v>1</v>
      </c>
      <c r="V43" s="266">
        <v>1</v>
      </c>
      <c r="W43" s="266">
        <v>1.5</v>
      </c>
      <c r="X43" s="56">
        <f>+W43/V43</f>
        <v>1.5</v>
      </c>
      <c r="Y43" s="283">
        <f>X43</f>
        <v>1.5</v>
      </c>
    </row>
    <row r="44" spans="1:25 16150:16339" s="2" customFormat="1" ht="33.75" customHeight="1" x14ac:dyDescent="0.25">
      <c r="A44" s="365"/>
      <c r="B44" s="365"/>
      <c r="C44" s="225"/>
      <c r="D44" s="58"/>
      <c r="E44" s="227"/>
      <c r="F44" s="365"/>
      <c r="G44" s="365"/>
      <c r="H44" s="365"/>
      <c r="I44" s="365"/>
      <c r="J44" s="228"/>
      <c r="K44" s="229"/>
      <c r="L44" s="365"/>
      <c r="M44" s="365"/>
      <c r="N44" s="365"/>
      <c r="O44" s="58"/>
      <c r="P44" s="367"/>
      <c r="Q44" s="367"/>
      <c r="R44" s="367"/>
      <c r="S44" s="84"/>
      <c r="T44" s="45"/>
      <c r="U44" s="162"/>
    </row>
    <row r="45" spans="1:25 16150:16339" s="2" customFormat="1" ht="55.5" hidden="1" customHeight="1" x14ac:dyDescent="0.25">
      <c r="A45" s="365"/>
      <c r="B45" s="365"/>
      <c r="C45" s="365"/>
      <c r="D45" s="365"/>
      <c r="E45" s="365"/>
      <c r="F45" s="365"/>
      <c r="G45" s="365"/>
      <c r="H45" s="365"/>
      <c r="I45" s="365"/>
      <c r="J45" s="365"/>
      <c r="K45" s="365"/>
      <c r="L45" s="365"/>
      <c r="M45" s="58"/>
      <c r="N45" s="58"/>
      <c r="O45" s="58"/>
      <c r="P45" s="367"/>
      <c r="Q45" s="367"/>
      <c r="R45" s="367"/>
      <c r="S45" s="367"/>
      <c r="T45" s="64"/>
      <c r="U45" s="65"/>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row>
    <row r="46" spans="1:25 16150:16339" s="2" customFormat="1" x14ac:dyDescent="0.25">
      <c r="A46" s="16"/>
      <c r="B46" s="16"/>
      <c r="C46" s="16"/>
      <c r="D46" s="16"/>
      <c r="E46" s="16"/>
      <c r="F46" s="16"/>
      <c r="G46" s="16"/>
      <c r="H46" s="16"/>
      <c r="I46" s="16"/>
      <c r="J46" s="16"/>
      <c r="K46" s="16"/>
      <c r="L46" s="16"/>
      <c r="M46" s="16"/>
      <c r="N46" s="16"/>
      <c r="O46" s="16"/>
      <c r="P46" s="16"/>
      <c r="Q46" s="16"/>
      <c r="R46" s="16"/>
      <c r="S46" s="47"/>
      <c r="T46" s="16"/>
      <c r="U46" s="1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row>
    <row r="47" spans="1:25 16150:16339" s="2" customFormat="1" x14ac:dyDescent="0.25">
      <c r="S47" s="73"/>
    </row>
    <row r="48" spans="1:25 16150:16339" s="2" customFormat="1" ht="96.75" customHeight="1" x14ac:dyDescent="0.25">
      <c r="A48" s="423" t="s">
        <v>444</v>
      </c>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row>
    <row r="49" spans="1:25" s="6" customFormat="1" x14ac:dyDescent="0.25">
      <c r="A49" s="16"/>
      <c r="B49" s="16"/>
      <c r="C49" s="16"/>
      <c r="D49" s="16"/>
      <c r="E49" s="16"/>
      <c r="F49" s="16"/>
      <c r="G49" s="16"/>
      <c r="H49" s="16"/>
      <c r="I49" s="16"/>
      <c r="J49" s="16"/>
      <c r="K49" s="16"/>
      <c r="L49" s="16"/>
      <c r="M49" s="16"/>
      <c r="N49" s="16"/>
      <c r="O49" s="16"/>
      <c r="P49" s="16"/>
      <c r="Q49" s="16"/>
      <c r="R49" s="16"/>
      <c r="S49" s="47"/>
      <c r="T49" s="16"/>
      <c r="U49" s="16"/>
    </row>
    <row r="50" spans="1:25" s="75" customFormat="1" ht="120" customHeight="1" x14ac:dyDescent="0.25">
      <c r="A50" s="379" t="s">
        <v>104</v>
      </c>
      <c r="B50" s="379"/>
      <c r="C50" s="380" t="s">
        <v>66</v>
      </c>
      <c r="D50" s="379" t="s">
        <v>105</v>
      </c>
      <c r="E50" s="379" t="s">
        <v>106</v>
      </c>
      <c r="F50" s="379" t="s">
        <v>107</v>
      </c>
      <c r="G50" s="379"/>
      <c r="H50" s="379" t="s">
        <v>108</v>
      </c>
      <c r="I50" s="379"/>
      <c r="J50" s="379" t="s">
        <v>109</v>
      </c>
      <c r="K50" s="379" t="s">
        <v>110</v>
      </c>
      <c r="L50" s="379" t="s">
        <v>111</v>
      </c>
      <c r="M50" s="379" t="s">
        <v>112</v>
      </c>
      <c r="N50" s="352" t="s">
        <v>113</v>
      </c>
      <c r="O50" s="352" t="s">
        <v>114</v>
      </c>
      <c r="P50" s="375" t="s">
        <v>115</v>
      </c>
      <c r="Q50" s="375"/>
      <c r="R50" s="375"/>
      <c r="S50" s="375" t="s">
        <v>50</v>
      </c>
      <c r="T50" s="376" t="s">
        <v>22</v>
      </c>
      <c r="U50" s="454" t="s">
        <v>116</v>
      </c>
      <c r="V50" s="378">
        <v>2018</v>
      </c>
      <c r="W50" s="378"/>
      <c r="X50" s="378"/>
      <c r="Y50" s="378"/>
    </row>
    <row r="51" spans="1:25" s="75" customFormat="1" ht="46.5" x14ac:dyDescent="0.25">
      <c r="A51" s="379"/>
      <c r="B51" s="379"/>
      <c r="C51" s="380"/>
      <c r="D51" s="379"/>
      <c r="E51" s="379"/>
      <c r="F51" s="379"/>
      <c r="G51" s="379"/>
      <c r="H51" s="379"/>
      <c r="I51" s="379"/>
      <c r="J51" s="379"/>
      <c r="K51" s="379"/>
      <c r="L51" s="379"/>
      <c r="M51" s="379"/>
      <c r="N51" s="352"/>
      <c r="O51" s="352"/>
      <c r="P51" s="375"/>
      <c r="Q51" s="375"/>
      <c r="R51" s="375"/>
      <c r="S51" s="375"/>
      <c r="T51" s="376"/>
      <c r="U51" s="454"/>
      <c r="V51" s="36" t="s">
        <v>24</v>
      </c>
      <c r="W51" s="36" t="s">
        <v>25</v>
      </c>
      <c r="X51" s="37" t="s">
        <v>26</v>
      </c>
      <c r="Y51" s="38" t="s">
        <v>27</v>
      </c>
    </row>
    <row r="52" spans="1:25" s="86" customFormat="1" ht="207" customHeight="1" x14ac:dyDescent="0.25">
      <c r="A52" s="446" t="s">
        <v>117</v>
      </c>
      <c r="B52" s="446"/>
      <c r="C52" s="262" t="s">
        <v>1415</v>
      </c>
      <c r="D52" s="234" t="s">
        <v>1477</v>
      </c>
      <c r="E52" s="232" t="s">
        <v>1457</v>
      </c>
      <c r="F52" s="486" t="s">
        <v>2035</v>
      </c>
      <c r="G52" s="487"/>
      <c r="H52" s="486" t="s">
        <v>1480</v>
      </c>
      <c r="I52" s="487"/>
      <c r="J52" s="229" t="s">
        <v>614</v>
      </c>
      <c r="K52" s="81">
        <v>43273</v>
      </c>
      <c r="L52" s="81">
        <v>43453</v>
      </c>
      <c r="M52" s="79" t="s">
        <v>1492</v>
      </c>
      <c r="N52" s="82">
        <v>229964000</v>
      </c>
      <c r="O52" s="82">
        <v>229964000</v>
      </c>
      <c r="P52" s="422" t="s">
        <v>122</v>
      </c>
      <c r="Q52" s="422"/>
      <c r="R52" s="422"/>
      <c r="S52" s="84" t="s">
        <v>87</v>
      </c>
      <c r="T52" s="45" t="s">
        <v>123</v>
      </c>
      <c r="U52" s="85">
        <v>1</v>
      </c>
      <c r="V52" s="55">
        <v>1</v>
      </c>
      <c r="W52" s="55">
        <f>+O52/N52</f>
        <v>1</v>
      </c>
      <c r="X52" s="56">
        <f t="shared" ref="X52:X76" si="0">+W52/V52</f>
        <v>1</v>
      </c>
      <c r="Y52" s="283">
        <f t="shared" ref="Y52:Y76" si="1">X52</f>
        <v>1</v>
      </c>
    </row>
    <row r="53" spans="1:25" s="86" customFormat="1" ht="207" customHeight="1" x14ac:dyDescent="0.25">
      <c r="A53" s="446" t="s">
        <v>117</v>
      </c>
      <c r="B53" s="446"/>
      <c r="C53" s="262" t="s">
        <v>1415</v>
      </c>
      <c r="D53" s="234" t="s">
        <v>1477</v>
      </c>
      <c r="E53" s="232" t="s">
        <v>1479</v>
      </c>
      <c r="F53" s="486" t="s">
        <v>1478</v>
      </c>
      <c r="G53" s="487"/>
      <c r="H53" s="486" t="s">
        <v>2033</v>
      </c>
      <c r="I53" s="487"/>
      <c r="J53" s="229" t="s">
        <v>614</v>
      </c>
      <c r="K53" s="81">
        <v>43347</v>
      </c>
      <c r="L53" s="81">
        <v>43461</v>
      </c>
      <c r="M53" s="79" t="s">
        <v>2036</v>
      </c>
      <c r="N53" s="82">
        <v>126000000</v>
      </c>
      <c r="O53" s="82">
        <v>126000000</v>
      </c>
      <c r="P53" s="422" t="s">
        <v>122</v>
      </c>
      <c r="Q53" s="422"/>
      <c r="R53" s="422"/>
      <c r="S53" s="84" t="s">
        <v>87</v>
      </c>
      <c r="T53" s="45" t="s">
        <v>123</v>
      </c>
      <c r="U53" s="85">
        <v>1</v>
      </c>
      <c r="V53" s="55">
        <v>1</v>
      </c>
      <c r="W53" s="55">
        <f t="shared" ref="W53:W60" si="2">+O53/N53</f>
        <v>1</v>
      </c>
      <c r="X53" s="56">
        <f t="shared" si="0"/>
        <v>1</v>
      </c>
      <c r="Y53" s="283">
        <f t="shared" si="1"/>
        <v>1</v>
      </c>
    </row>
    <row r="54" spans="1:25" s="86" customFormat="1" ht="207" customHeight="1" x14ac:dyDescent="0.25">
      <c r="A54" s="446" t="s">
        <v>117</v>
      </c>
      <c r="B54" s="446"/>
      <c r="C54" s="262" t="s">
        <v>1415</v>
      </c>
      <c r="D54" s="234" t="s">
        <v>1482</v>
      </c>
      <c r="E54" s="232" t="s">
        <v>1481</v>
      </c>
      <c r="F54" s="486" t="s">
        <v>1484</v>
      </c>
      <c r="G54" s="487"/>
      <c r="H54" s="486" t="s">
        <v>2033</v>
      </c>
      <c r="I54" s="487"/>
      <c r="J54" s="229" t="s">
        <v>614</v>
      </c>
      <c r="K54" s="81">
        <v>43347</v>
      </c>
      <c r="L54" s="81">
        <v>43461</v>
      </c>
      <c r="M54" s="79" t="s">
        <v>2036</v>
      </c>
      <c r="N54" s="82">
        <v>126000000</v>
      </c>
      <c r="O54" s="82">
        <v>126000000</v>
      </c>
      <c r="P54" s="422" t="s">
        <v>122</v>
      </c>
      <c r="Q54" s="422"/>
      <c r="R54" s="422"/>
      <c r="S54" s="84" t="s">
        <v>87</v>
      </c>
      <c r="T54" s="45" t="s">
        <v>123</v>
      </c>
      <c r="U54" s="85">
        <v>1</v>
      </c>
      <c r="V54" s="55">
        <v>1</v>
      </c>
      <c r="W54" s="55">
        <f t="shared" si="2"/>
        <v>1</v>
      </c>
      <c r="X54" s="56">
        <f t="shared" si="0"/>
        <v>1</v>
      </c>
      <c r="Y54" s="283">
        <f t="shared" si="1"/>
        <v>1</v>
      </c>
    </row>
    <row r="55" spans="1:25" s="86" customFormat="1" ht="207" customHeight="1" x14ac:dyDescent="0.25">
      <c r="A55" s="446" t="s">
        <v>117</v>
      </c>
      <c r="B55" s="446"/>
      <c r="C55" s="262" t="s">
        <v>1415</v>
      </c>
      <c r="D55" s="234" t="s">
        <v>1482</v>
      </c>
      <c r="E55" s="232" t="s">
        <v>1483</v>
      </c>
      <c r="F55" s="486" t="s">
        <v>1484</v>
      </c>
      <c r="G55" s="487"/>
      <c r="H55" s="486" t="s">
        <v>1480</v>
      </c>
      <c r="I55" s="487"/>
      <c r="J55" s="229" t="s">
        <v>614</v>
      </c>
      <c r="K55" s="81">
        <v>43273</v>
      </c>
      <c r="L55" s="81">
        <v>43453</v>
      </c>
      <c r="M55" s="79" t="s">
        <v>1492</v>
      </c>
      <c r="N55" s="82">
        <v>265322000</v>
      </c>
      <c r="O55" s="82">
        <v>265322000</v>
      </c>
      <c r="P55" s="422" t="s">
        <v>122</v>
      </c>
      <c r="Q55" s="422"/>
      <c r="R55" s="422"/>
      <c r="S55" s="84" t="s">
        <v>87</v>
      </c>
      <c r="T55" s="45" t="s">
        <v>123</v>
      </c>
      <c r="U55" s="85">
        <v>1</v>
      </c>
      <c r="V55" s="55">
        <v>1</v>
      </c>
      <c r="W55" s="55">
        <f t="shared" si="2"/>
        <v>1</v>
      </c>
      <c r="X55" s="56">
        <f t="shared" si="0"/>
        <v>1</v>
      </c>
      <c r="Y55" s="283">
        <f t="shared" si="1"/>
        <v>1</v>
      </c>
    </row>
    <row r="56" spans="1:25" s="86" customFormat="1" ht="207" customHeight="1" x14ac:dyDescent="0.25">
      <c r="A56" s="446" t="s">
        <v>117</v>
      </c>
      <c r="B56" s="446"/>
      <c r="C56" s="262" t="s">
        <v>1415</v>
      </c>
      <c r="D56" s="234" t="s">
        <v>1487</v>
      </c>
      <c r="E56" s="232" t="s">
        <v>1485</v>
      </c>
      <c r="F56" s="486" t="s">
        <v>1489</v>
      </c>
      <c r="G56" s="487"/>
      <c r="H56" s="486" t="s">
        <v>1480</v>
      </c>
      <c r="I56" s="487"/>
      <c r="J56" s="229" t="s">
        <v>614</v>
      </c>
      <c r="K56" s="81">
        <v>43273</v>
      </c>
      <c r="L56" s="81">
        <v>43453</v>
      </c>
      <c r="M56" s="79" t="s">
        <v>1492</v>
      </c>
      <c r="N56" s="82">
        <v>1103157390</v>
      </c>
      <c r="O56" s="82">
        <v>1103157390</v>
      </c>
      <c r="P56" s="422" t="s">
        <v>122</v>
      </c>
      <c r="Q56" s="422"/>
      <c r="R56" s="422"/>
      <c r="S56" s="84" t="s">
        <v>87</v>
      </c>
      <c r="T56" s="45" t="s">
        <v>123</v>
      </c>
      <c r="U56" s="85">
        <v>1</v>
      </c>
      <c r="V56" s="55">
        <v>1</v>
      </c>
      <c r="W56" s="55">
        <f t="shared" si="2"/>
        <v>1</v>
      </c>
      <c r="X56" s="56">
        <f t="shared" si="0"/>
        <v>1</v>
      </c>
      <c r="Y56" s="283">
        <f t="shared" si="1"/>
        <v>1</v>
      </c>
    </row>
    <row r="57" spans="1:25" s="86" customFormat="1" ht="207" customHeight="1" x14ac:dyDescent="0.25">
      <c r="A57" s="446" t="s">
        <v>117</v>
      </c>
      <c r="B57" s="446"/>
      <c r="C57" s="262" t="s">
        <v>1415</v>
      </c>
      <c r="D57" s="234" t="s">
        <v>1487</v>
      </c>
      <c r="E57" s="232" t="s">
        <v>1486</v>
      </c>
      <c r="F57" s="486" t="s">
        <v>1489</v>
      </c>
      <c r="G57" s="487"/>
      <c r="H57" s="486" t="s">
        <v>1491</v>
      </c>
      <c r="I57" s="487"/>
      <c r="J57" s="229" t="s">
        <v>614</v>
      </c>
      <c r="K57" s="81">
        <v>43116</v>
      </c>
      <c r="L57" s="81">
        <v>43296</v>
      </c>
      <c r="M57" s="79" t="s">
        <v>1492</v>
      </c>
      <c r="N57" s="82">
        <v>963556610</v>
      </c>
      <c r="O57" s="82">
        <v>963556610</v>
      </c>
      <c r="P57" s="422" t="s">
        <v>122</v>
      </c>
      <c r="Q57" s="422"/>
      <c r="R57" s="422"/>
      <c r="S57" s="84" t="s">
        <v>87</v>
      </c>
      <c r="T57" s="45" t="s">
        <v>123</v>
      </c>
      <c r="U57" s="85">
        <v>1</v>
      </c>
      <c r="V57" s="55">
        <v>1</v>
      </c>
      <c r="W57" s="55">
        <f t="shared" si="2"/>
        <v>1</v>
      </c>
      <c r="X57" s="56">
        <f t="shared" si="0"/>
        <v>1</v>
      </c>
      <c r="Y57" s="283">
        <f t="shared" si="1"/>
        <v>1</v>
      </c>
    </row>
    <row r="58" spans="1:25" s="86" customFormat="1" ht="207" customHeight="1" x14ac:dyDescent="0.25">
      <c r="A58" s="446" t="s">
        <v>117</v>
      </c>
      <c r="B58" s="446"/>
      <c r="C58" s="262" t="s">
        <v>1415</v>
      </c>
      <c r="D58" s="234" t="s">
        <v>1487</v>
      </c>
      <c r="E58" s="232" t="s">
        <v>1488</v>
      </c>
      <c r="F58" s="486" t="s">
        <v>1489</v>
      </c>
      <c r="G58" s="487"/>
      <c r="H58" s="486" t="s">
        <v>2034</v>
      </c>
      <c r="I58" s="487"/>
      <c r="J58" s="229" t="s">
        <v>614</v>
      </c>
      <c r="K58" s="81"/>
      <c r="L58" s="81"/>
      <c r="M58" s="79"/>
      <c r="N58" s="82">
        <v>618252000</v>
      </c>
      <c r="O58" s="82">
        <v>618252000</v>
      </c>
      <c r="P58" s="422" t="s">
        <v>122</v>
      </c>
      <c r="Q58" s="422"/>
      <c r="R58" s="422"/>
      <c r="S58" s="84" t="s">
        <v>87</v>
      </c>
      <c r="T58" s="45" t="s">
        <v>123</v>
      </c>
      <c r="U58" s="85">
        <v>1</v>
      </c>
      <c r="V58" s="55">
        <v>1</v>
      </c>
      <c r="W58" s="55">
        <f t="shared" si="2"/>
        <v>1</v>
      </c>
      <c r="X58" s="56">
        <f t="shared" si="0"/>
        <v>1</v>
      </c>
      <c r="Y58" s="283">
        <f t="shared" si="1"/>
        <v>1</v>
      </c>
    </row>
    <row r="59" spans="1:25" s="86" customFormat="1" ht="207" customHeight="1" x14ac:dyDescent="0.25">
      <c r="A59" s="446" t="s">
        <v>117</v>
      </c>
      <c r="B59" s="446"/>
      <c r="C59" s="262" t="s">
        <v>1415</v>
      </c>
      <c r="D59" s="234" t="s">
        <v>1487</v>
      </c>
      <c r="E59" s="232" t="s">
        <v>1490</v>
      </c>
      <c r="F59" s="486" t="s">
        <v>1489</v>
      </c>
      <c r="G59" s="487"/>
      <c r="H59" s="486" t="s">
        <v>2034</v>
      </c>
      <c r="I59" s="487"/>
      <c r="J59" s="229" t="s">
        <v>614</v>
      </c>
      <c r="K59" s="81"/>
      <c r="L59" s="81"/>
      <c r="M59" s="79"/>
      <c r="N59" s="82">
        <v>45000000</v>
      </c>
      <c r="O59" s="82">
        <v>45000000</v>
      </c>
      <c r="P59" s="422" t="s">
        <v>122</v>
      </c>
      <c r="Q59" s="422"/>
      <c r="R59" s="422"/>
      <c r="S59" s="84" t="s">
        <v>87</v>
      </c>
      <c r="T59" s="45" t="s">
        <v>123</v>
      </c>
      <c r="U59" s="85">
        <v>1</v>
      </c>
      <c r="V59" s="55">
        <v>1</v>
      </c>
      <c r="W59" s="55">
        <f t="shared" si="2"/>
        <v>1</v>
      </c>
      <c r="X59" s="56">
        <f t="shared" si="0"/>
        <v>1</v>
      </c>
      <c r="Y59" s="283">
        <f t="shared" si="1"/>
        <v>1</v>
      </c>
    </row>
    <row r="60" spans="1:25" s="86" customFormat="1" ht="207" customHeight="1" x14ac:dyDescent="0.25">
      <c r="A60" s="446" t="s">
        <v>117</v>
      </c>
      <c r="B60" s="446"/>
      <c r="C60" s="262" t="s">
        <v>1415</v>
      </c>
      <c r="D60" s="234" t="s">
        <v>1487</v>
      </c>
      <c r="E60" s="232" t="s">
        <v>1493</v>
      </c>
      <c r="F60" s="486" t="s">
        <v>1489</v>
      </c>
      <c r="G60" s="487"/>
      <c r="H60" s="486" t="s">
        <v>1835</v>
      </c>
      <c r="I60" s="487"/>
      <c r="J60" s="229" t="s">
        <v>614</v>
      </c>
      <c r="K60" s="81">
        <v>43329</v>
      </c>
      <c r="L60" s="81">
        <v>43449</v>
      </c>
      <c r="M60" s="79" t="s">
        <v>1797</v>
      </c>
      <c r="N60" s="82">
        <v>9000000</v>
      </c>
      <c r="O60" s="82">
        <v>9000000</v>
      </c>
      <c r="P60" s="422" t="s">
        <v>122</v>
      </c>
      <c r="Q60" s="422"/>
      <c r="R60" s="422"/>
      <c r="S60" s="84" t="s">
        <v>87</v>
      </c>
      <c r="T60" s="45" t="s">
        <v>123</v>
      </c>
      <c r="U60" s="85">
        <v>1</v>
      </c>
      <c r="V60" s="55">
        <v>1</v>
      </c>
      <c r="W60" s="55">
        <f t="shared" si="2"/>
        <v>1</v>
      </c>
      <c r="X60" s="56">
        <f t="shared" si="0"/>
        <v>1</v>
      </c>
      <c r="Y60" s="283">
        <f t="shared" si="1"/>
        <v>1</v>
      </c>
    </row>
    <row r="61" spans="1:25" s="86" customFormat="1" ht="300" customHeight="1" x14ac:dyDescent="0.25">
      <c r="A61" s="372" t="s">
        <v>1494</v>
      </c>
      <c r="B61" s="372"/>
      <c r="C61" s="262" t="s">
        <v>1415</v>
      </c>
      <c r="D61" s="231" t="s">
        <v>255</v>
      </c>
      <c r="E61" s="232" t="s">
        <v>1495</v>
      </c>
      <c r="F61" s="491" t="s">
        <v>1496</v>
      </c>
      <c r="G61" s="491"/>
      <c r="H61" s="493" t="s">
        <v>1497</v>
      </c>
      <c r="I61" s="493"/>
      <c r="J61" s="229" t="s">
        <v>614</v>
      </c>
      <c r="K61" s="81">
        <v>43435</v>
      </c>
      <c r="L61" s="81" t="s">
        <v>1498</v>
      </c>
      <c r="M61" s="79" t="s">
        <v>71</v>
      </c>
      <c r="N61" s="82" t="s">
        <v>1499</v>
      </c>
      <c r="O61" s="82" t="s">
        <v>1499</v>
      </c>
      <c r="P61" s="422" t="s">
        <v>1500</v>
      </c>
      <c r="Q61" s="422"/>
      <c r="R61" s="422"/>
      <c r="S61" s="84" t="s">
        <v>55</v>
      </c>
      <c r="T61" s="45" t="s">
        <v>123</v>
      </c>
      <c r="U61" s="85">
        <v>1</v>
      </c>
      <c r="V61" s="55">
        <f t="shared" ref="V61:V64" si="3">+U61</f>
        <v>1</v>
      </c>
      <c r="W61" s="55">
        <v>1</v>
      </c>
      <c r="X61" s="56">
        <f t="shared" si="0"/>
        <v>1</v>
      </c>
      <c r="Y61" s="283">
        <f t="shared" si="1"/>
        <v>1</v>
      </c>
    </row>
    <row r="62" spans="1:25" s="86" customFormat="1" ht="293.25" customHeight="1" x14ac:dyDescent="0.25">
      <c r="A62" s="372" t="s">
        <v>1494</v>
      </c>
      <c r="B62" s="372"/>
      <c r="C62" s="262" t="s">
        <v>1415</v>
      </c>
      <c r="D62" s="231" t="s">
        <v>255</v>
      </c>
      <c r="E62" s="232" t="s">
        <v>1501</v>
      </c>
      <c r="F62" s="491" t="s">
        <v>1496</v>
      </c>
      <c r="G62" s="491"/>
      <c r="H62" s="493" t="s">
        <v>1502</v>
      </c>
      <c r="I62" s="493"/>
      <c r="J62" s="229" t="s">
        <v>614</v>
      </c>
      <c r="K62" s="81">
        <v>43436</v>
      </c>
      <c r="L62" s="81" t="s">
        <v>1498</v>
      </c>
      <c r="M62" s="79" t="s">
        <v>71</v>
      </c>
      <c r="N62" s="82" t="s">
        <v>1499</v>
      </c>
      <c r="O62" s="82" t="s">
        <v>1499</v>
      </c>
      <c r="P62" s="422" t="s">
        <v>1503</v>
      </c>
      <c r="Q62" s="422"/>
      <c r="R62" s="422"/>
      <c r="S62" s="84" t="s">
        <v>55</v>
      </c>
      <c r="T62" s="45" t="s">
        <v>123</v>
      </c>
      <c r="U62" s="85">
        <v>1</v>
      </c>
      <c r="V62" s="55">
        <f t="shared" si="3"/>
        <v>1</v>
      </c>
      <c r="W62" s="55">
        <v>1</v>
      </c>
      <c r="X62" s="56">
        <f t="shared" si="0"/>
        <v>1</v>
      </c>
      <c r="Y62" s="283">
        <f t="shared" si="1"/>
        <v>1</v>
      </c>
    </row>
    <row r="63" spans="1:25" s="86" customFormat="1" ht="309.75" customHeight="1" x14ac:dyDescent="0.25">
      <c r="A63" s="372" t="s">
        <v>1494</v>
      </c>
      <c r="B63" s="372"/>
      <c r="C63" s="262" t="s">
        <v>1415</v>
      </c>
      <c r="D63" s="231" t="s">
        <v>255</v>
      </c>
      <c r="E63" s="232" t="s">
        <v>1504</v>
      </c>
      <c r="F63" s="440" t="s">
        <v>1505</v>
      </c>
      <c r="G63" s="440"/>
      <c r="H63" s="493" t="s">
        <v>1506</v>
      </c>
      <c r="I63" s="493"/>
      <c r="J63" s="229" t="s">
        <v>614</v>
      </c>
      <c r="K63" s="81">
        <v>43437</v>
      </c>
      <c r="L63" s="81" t="s">
        <v>1498</v>
      </c>
      <c r="M63" s="79" t="s">
        <v>71</v>
      </c>
      <c r="N63" s="82" t="s">
        <v>1499</v>
      </c>
      <c r="O63" s="82" t="s">
        <v>1499</v>
      </c>
      <c r="P63" s="422" t="s">
        <v>1507</v>
      </c>
      <c r="Q63" s="422"/>
      <c r="R63" s="422"/>
      <c r="S63" s="84" t="s">
        <v>55</v>
      </c>
      <c r="T63" s="45" t="s">
        <v>123</v>
      </c>
      <c r="U63" s="85">
        <v>1</v>
      </c>
      <c r="V63" s="55">
        <f t="shared" si="3"/>
        <v>1</v>
      </c>
      <c r="W63" s="55">
        <v>1</v>
      </c>
      <c r="X63" s="56">
        <f t="shared" si="0"/>
        <v>1</v>
      </c>
      <c r="Y63" s="283">
        <f t="shared" si="1"/>
        <v>1</v>
      </c>
    </row>
    <row r="64" spans="1:25" s="86" customFormat="1" ht="280.5" customHeight="1" x14ac:dyDescent="0.25">
      <c r="A64" s="372" t="s">
        <v>1494</v>
      </c>
      <c r="B64" s="372"/>
      <c r="C64" s="262" t="s">
        <v>1415</v>
      </c>
      <c r="D64" s="231" t="s">
        <v>255</v>
      </c>
      <c r="E64" s="232" t="s">
        <v>1508</v>
      </c>
      <c r="F64" s="491" t="s">
        <v>1496</v>
      </c>
      <c r="G64" s="491"/>
      <c r="H64" s="493" t="s">
        <v>1509</v>
      </c>
      <c r="I64" s="493"/>
      <c r="J64" s="229" t="s">
        <v>614</v>
      </c>
      <c r="K64" s="81">
        <v>43438</v>
      </c>
      <c r="L64" s="81" t="s">
        <v>1498</v>
      </c>
      <c r="M64" s="79" t="s">
        <v>71</v>
      </c>
      <c r="N64" s="82" t="s">
        <v>1499</v>
      </c>
      <c r="O64" s="82" t="s">
        <v>1499</v>
      </c>
      <c r="P64" s="422" t="s">
        <v>1510</v>
      </c>
      <c r="Q64" s="422"/>
      <c r="R64" s="422"/>
      <c r="S64" s="84" t="s">
        <v>55</v>
      </c>
      <c r="T64" s="45" t="s">
        <v>123</v>
      </c>
      <c r="U64" s="85">
        <v>1</v>
      </c>
      <c r="V64" s="55">
        <f t="shared" si="3"/>
        <v>1</v>
      </c>
      <c r="W64" s="55">
        <v>1</v>
      </c>
      <c r="X64" s="56">
        <f t="shared" si="0"/>
        <v>1</v>
      </c>
      <c r="Y64" s="283">
        <f t="shared" si="1"/>
        <v>1</v>
      </c>
    </row>
    <row r="65" spans="1:25" s="86" customFormat="1" ht="296.25" customHeight="1" x14ac:dyDescent="0.25">
      <c r="A65" s="372" t="s">
        <v>1494</v>
      </c>
      <c r="B65" s="372"/>
      <c r="C65" s="262" t="s">
        <v>1415</v>
      </c>
      <c r="D65" s="231" t="s">
        <v>255</v>
      </c>
      <c r="E65" s="232" t="s">
        <v>1511</v>
      </c>
      <c r="F65" s="440" t="s">
        <v>1505</v>
      </c>
      <c r="G65" s="440"/>
      <c r="H65" s="493" t="s">
        <v>1512</v>
      </c>
      <c r="I65" s="493"/>
      <c r="J65" s="229" t="s">
        <v>614</v>
      </c>
      <c r="K65" s="81">
        <v>43439</v>
      </c>
      <c r="L65" s="81" t="s">
        <v>1498</v>
      </c>
      <c r="M65" s="79" t="s">
        <v>71</v>
      </c>
      <c r="N65" s="82" t="s">
        <v>1499</v>
      </c>
      <c r="O65" s="82" t="s">
        <v>1499</v>
      </c>
      <c r="P65" s="422" t="s">
        <v>1500</v>
      </c>
      <c r="Q65" s="422"/>
      <c r="R65" s="422"/>
      <c r="S65" s="84" t="s">
        <v>55</v>
      </c>
      <c r="T65" s="45" t="s">
        <v>123</v>
      </c>
      <c r="U65" s="85">
        <v>1</v>
      </c>
      <c r="V65" s="55">
        <f>+U65</f>
        <v>1</v>
      </c>
      <c r="W65" s="55">
        <v>1</v>
      </c>
      <c r="X65" s="56">
        <f t="shared" si="0"/>
        <v>1</v>
      </c>
      <c r="Y65" s="283">
        <f t="shared" si="1"/>
        <v>1</v>
      </c>
    </row>
    <row r="66" spans="1:25" s="86" customFormat="1" ht="254.25" customHeight="1" x14ac:dyDescent="0.25">
      <c r="A66" s="372" t="s">
        <v>1513</v>
      </c>
      <c r="B66" s="372"/>
      <c r="C66" s="262" t="s">
        <v>1415</v>
      </c>
      <c r="D66" s="231" t="s">
        <v>255</v>
      </c>
      <c r="E66" s="232" t="s">
        <v>1511</v>
      </c>
      <c r="F66" s="491" t="s">
        <v>1496</v>
      </c>
      <c r="G66" s="491"/>
      <c r="H66" s="492" t="s">
        <v>806</v>
      </c>
      <c r="I66" s="492"/>
      <c r="J66" s="229" t="s">
        <v>614</v>
      </c>
      <c r="K66" s="81" t="s">
        <v>1514</v>
      </c>
      <c r="L66" s="81" t="s">
        <v>1515</v>
      </c>
      <c r="M66" s="79" t="s">
        <v>71</v>
      </c>
      <c r="N66" s="82" t="s">
        <v>1499</v>
      </c>
      <c r="O66" s="82" t="s">
        <v>1499</v>
      </c>
      <c r="P66" s="422" t="s">
        <v>1516</v>
      </c>
      <c r="Q66" s="422"/>
      <c r="R66" s="422"/>
      <c r="S66" s="84" t="s">
        <v>55</v>
      </c>
      <c r="T66" s="45" t="s">
        <v>123</v>
      </c>
      <c r="U66" s="85">
        <v>1</v>
      </c>
      <c r="V66" s="55">
        <f>+U66</f>
        <v>1</v>
      </c>
      <c r="W66" s="55">
        <v>0.7</v>
      </c>
      <c r="X66" s="56">
        <f t="shared" si="0"/>
        <v>0.7</v>
      </c>
      <c r="Y66" s="283">
        <f t="shared" si="1"/>
        <v>0.7</v>
      </c>
    </row>
    <row r="67" spans="1:25" s="86" customFormat="1" ht="215.25" customHeight="1" x14ac:dyDescent="0.25">
      <c r="A67" s="372" t="s">
        <v>1517</v>
      </c>
      <c r="B67" s="372"/>
      <c r="C67" s="262" t="s">
        <v>1415</v>
      </c>
      <c r="D67" s="231" t="s">
        <v>255</v>
      </c>
      <c r="E67" s="232" t="s">
        <v>1511</v>
      </c>
      <c r="F67" s="491" t="s">
        <v>1496</v>
      </c>
      <c r="G67" s="491"/>
      <c r="H67" s="492" t="s">
        <v>859</v>
      </c>
      <c r="I67" s="492"/>
      <c r="J67" s="229" t="s">
        <v>614</v>
      </c>
      <c r="K67" s="81" t="s">
        <v>1514</v>
      </c>
      <c r="L67" s="81" t="s">
        <v>860</v>
      </c>
      <c r="M67" s="79" t="s">
        <v>71</v>
      </c>
      <c r="N67" s="82" t="s">
        <v>1499</v>
      </c>
      <c r="O67" s="82" t="s">
        <v>1499</v>
      </c>
      <c r="P67" s="422" t="s">
        <v>861</v>
      </c>
      <c r="Q67" s="422"/>
      <c r="R67" s="422"/>
      <c r="S67" s="84" t="s">
        <v>55</v>
      </c>
      <c r="T67" s="45" t="s">
        <v>123</v>
      </c>
      <c r="U67" s="85">
        <v>1</v>
      </c>
      <c r="V67" s="55">
        <f>+U67</f>
        <v>1</v>
      </c>
      <c r="W67" s="55">
        <v>1</v>
      </c>
      <c r="X67" s="56">
        <f t="shared" si="0"/>
        <v>1</v>
      </c>
      <c r="Y67" s="283">
        <f t="shared" si="1"/>
        <v>1</v>
      </c>
    </row>
    <row r="68" spans="1:25" s="86" customFormat="1" ht="215.25" customHeight="1" x14ac:dyDescent="0.25">
      <c r="A68" s="372" t="s">
        <v>1518</v>
      </c>
      <c r="B68" s="372"/>
      <c r="C68" s="262" t="s">
        <v>1415</v>
      </c>
      <c r="D68" s="231" t="s">
        <v>255</v>
      </c>
      <c r="E68" s="232" t="s">
        <v>1511</v>
      </c>
      <c r="F68" s="491" t="s">
        <v>1505</v>
      </c>
      <c r="G68" s="491"/>
      <c r="H68" s="492" t="s">
        <v>1519</v>
      </c>
      <c r="I68" s="492"/>
      <c r="J68" s="229" t="s">
        <v>614</v>
      </c>
      <c r="K68" s="81" t="s">
        <v>1514</v>
      </c>
      <c r="L68" s="81" t="s">
        <v>1520</v>
      </c>
      <c r="M68" s="79" t="s">
        <v>71</v>
      </c>
      <c r="N68" s="82" t="s">
        <v>1499</v>
      </c>
      <c r="O68" s="82" t="s">
        <v>1499</v>
      </c>
      <c r="P68" s="422" t="s">
        <v>1521</v>
      </c>
      <c r="Q68" s="422"/>
      <c r="R68" s="422"/>
      <c r="S68" s="84" t="s">
        <v>87</v>
      </c>
      <c r="T68" s="45" t="s">
        <v>123</v>
      </c>
      <c r="U68" s="85">
        <v>1</v>
      </c>
      <c r="V68" s="55">
        <f>+U68</f>
        <v>1</v>
      </c>
      <c r="W68" s="55">
        <v>0.66</v>
      </c>
      <c r="X68" s="56">
        <f t="shared" si="0"/>
        <v>0.66</v>
      </c>
      <c r="Y68" s="283">
        <f t="shared" si="1"/>
        <v>0.66</v>
      </c>
    </row>
    <row r="69" spans="1:25" s="86" customFormat="1" ht="215.25" customHeight="1" x14ac:dyDescent="0.25">
      <c r="A69" s="372" t="s">
        <v>1518</v>
      </c>
      <c r="B69" s="372"/>
      <c r="C69" s="262" t="s">
        <v>1415</v>
      </c>
      <c r="D69" s="231" t="s">
        <v>255</v>
      </c>
      <c r="E69" s="232" t="s">
        <v>1511</v>
      </c>
      <c r="F69" s="491" t="s">
        <v>1505</v>
      </c>
      <c r="G69" s="491"/>
      <c r="H69" s="492" t="s">
        <v>1522</v>
      </c>
      <c r="I69" s="492"/>
      <c r="J69" s="229" t="s">
        <v>614</v>
      </c>
      <c r="K69" s="81" t="s">
        <v>1514</v>
      </c>
      <c r="L69" s="81" t="s">
        <v>1523</v>
      </c>
      <c r="M69" s="79" t="s">
        <v>71</v>
      </c>
      <c r="N69" s="82" t="s">
        <v>1499</v>
      </c>
      <c r="O69" s="82" t="s">
        <v>1499</v>
      </c>
      <c r="P69" s="422" t="s">
        <v>1521</v>
      </c>
      <c r="Q69" s="422"/>
      <c r="R69" s="422"/>
      <c r="S69" s="84" t="s">
        <v>87</v>
      </c>
      <c r="T69" s="45" t="s">
        <v>123</v>
      </c>
      <c r="U69" s="85">
        <v>1</v>
      </c>
      <c r="V69" s="55">
        <f t="shared" ref="V69:V76" si="4">+U69</f>
        <v>1</v>
      </c>
      <c r="W69" s="55">
        <v>0.8</v>
      </c>
      <c r="X69" s="56">
        <f t="shared" si="0"/>
        <v>0.8</v>
      </c>
      <c r="Y69" s="283">
        <f t="shared" si="1"/>
        <v>0.8</v>
      </c>
    </row>
    <row r="70" spans="1:25" s="86" customFormat="1" ht="215.25" customHeight="1" x14ac:dyDescent="0.25">
      <c r="A70" s="372" t="s">
        <v>1518</v>
      </c>
      <c r="B70" s="372"/>
      <c r="C70" s="262" t="s">
        <v>1415</v>
      </c>
      <c r="D70" s="231" t="s">
        <v>255</v>
      </c>
      <c r="E70" s="232" t="s">
        <v>1511</v>
      </c>
      <c r="F70" s="491" t="s">
        <v>1505</v>
      </c>
      <c r="G70" s="491"/>
      <c r="H70" s="492" t="s">
        <v>1524</v>
      </c>
      <c r="I70" s="492"/>
      <c r="J70" s="229" t="s">
        <v>614</v>
      </c>
      <c r="K70" s="81" t="s">
        <v>1514</v>
      </c>
      <c r="L70" s="81" t="s">
        <v>1525</v>
      </c>
      <c r="M70" s="79" t="s">
        <v>71</v>
      </c>
      <c r="N70" s="82" t="s">
        <v>1499</v>
      </c>
      <c r="O70" s="82" t="s">
        <v>1499</v>
      </c>
      <c r="P70" s="422" t="s">
        <v>1521</v>
      </c>
      <c r="Q70" s="422"/>
      <c r="R70" s="422"/>
      <c r="S70" s="84" t="s">
        <v>87</v>
      </c>
      <c r="T70" s="45" t="s">
        <v>123</v>
      </c>
      <c r="U70" s="85">
        <v>1</v>
      </c>
      <c r="V70" s="55">
        <f t="shared" si="4"/>
        <v>1</v>
      </c>
      <c r="W70" s="55">
        <v>0.8</v>
      </c>
      <c r="X70" s="56">
        <f t="shared" si="0"/>
        <v>0.8</v>
      </c>
      <c r="Y70" s="283">
        <f t="shared" si="1"/>
        <v>0.8</v>
      </c>
    </row>
    <row r="71" spans="1:25" s="86" customFormat="1" ht="215.25" customHeight="1" x14ac:dyDescent="0.25">
      <c r="A71" s="372" t="s">
        <v>1518</v>
      </c>
      <c r="B71" s="372"/>
      <c r="C71" s="262" t="s">
        <v>1415</v>
      </c>
      <c r="D71" s="231" t="s">
        <v>255</v>
      </c>
      <c r="E71" s="232" t="s">
        <v>1511</v>
      </c>
      <c r="F71" s="491" t="s">
        <v>1505</v>
      </c>
      <c r="G71" s="491"/>
      <c r="H71" s="492" t="s">
        <v>1526</v>
      </c>
      <c r="I71" s="492"/>
      <c r="J71" s="229" t="s">
        <v>614</v>
      </c>
      <c r="K71" s="81" t="s">
        <v>1514</v>
      </c>
      <c r="L71" s="81" t="s">
        <v>1525</v>
      </c>
      <c r="M71" s="79" t="s">
        <v>71</v>
      </c>
      <c r="N71" s="82" t="s">
        <v>1499</v>
      </c>
      <c r="O71" s="82" t="s">
        <v>1499</v>
      </c>
      <c r="P71" s="422" t="s">
        <v>1521</v>
      </c>
      <c r="Q71" s="422"/>
      <c r="R71" s="422"/>
      <c r="S71" s="84" t="s">
        <v>87</v>
      </c>
      <c r="T71" s="45" t="s">
        <v>123</v>
      </c>
      <c r="U71" s="85">
        <v>1</v>
      </c>
      <c r="V71" s="55">
        <f t="shared" si="4"/>
        <v>1</v>
      </c>
      <c r="W71" s="55">
        <v>0.8</v>
      </c>
      <c r="X71" s="56">
        <f t="shared" si="0"/>
        <v>0.8</v>
      </c>
      <c r="Y71" s="283">
        <f t="shared" si="1"/>
        <v>0.8</v>
      </c>
    </row>
    <row r="72" spans="1:25" s="86" customFormat="1" ht="215.25" customHeight="1" x14ac:dyDescent="0.25">
      <c r="A72" s="372" t="s">
        <v>1518</v>
      </c>
      <c r="B72" s="372"/>
      <c r="C72" s="262" t="s">
        <v>1415</v>
      </c>
      <c r="D72" s="231" t="s">
        <v>255</v>
      </c>
      <c r="E72" s="232" t="s">
        <v>1511</v>
      </c>
      <c r="F72" s="491" t="s">
        <v>1505</v>
      </c>
      <c r="G72" s="491"/>
      <c r="H72" s="492" t="s">
        <v>1527</v>
      </c>
      <c r="I72" s="492"/>
      <c r="J72" s="229" t="s">
        <v>614</v>
      </c>
      <c r="K72" s="81" t="s">
        <v>1514</v>
      </c>
      <c r="L72" s="81" t="s">
        <v>1523</v>
      </c>
      <c r="M72" s="79" t="s">
        <v>71</v>
      </c>
      <c r="N72" s="82" t="s">
        <v>1499</v>
      </c>
      <c r="O72" s="82" t="s">
        <v>1499</v>
      </c>
      <c r="P72" s="422" t="s">
        <v>1528</v>
      </c>
      <c r="Q72" s="422"/>
      <c r="R72" s="422"/>
      <c r="S72" s="84" t="s">
        <v>87</v>
      </c>
      <c r="T72" s="45" t="s">
        <v>123</v>
      </c>
      <c r="U72" s="85">
        <v>1</v>
      </c>
      <c r="V72" s="55">
        <f t="shared" si="4"/>
        <v>1</v>
      </c>
      <c r="W72" s="55">
        <v>0.8</v>
      </c>
      <c r="X72" s="56">
        <f t="shared" si="0"/>
        <v>0.8</v>
      </c>
      <c r="Y72" s="283">
        <f t="shared" si="1"/>
        <v>0.8</v>
      </c>
    </row>
    <row r="73" spans="1:25" s="86" customFormat="1" ht="300" customHeight="1" x14ac:dyDescent="0.25">
      <c r="A73" s="372" t="s">
        <v>1529</v>
      </c>
      <c r="B73" s="372"/>
      <c r="C73" s="262" t="s">
        <v>1415</v>
      </c>
      <c r="D73" s="231" t="s">
        <v>255</v>
      </c>
      <c r="E73" s="232" t="s">
        <v>1511</v>
      </c>
      <c r="F73" s="491" t="s">
        <v>1505</v>
      </c>
      <c r="G73" s="491"/>
      <c r="H73" s="492" t="s">
        <v>1530</v>
      </c>
      <c r="I73" s="492"/>
      <c r="J73" s="229" t="s">
        <v>614</v>
      </c>
      <c r="K73" s="81" t="s">
        <v>1514</v>
      </c>
      <c r="L73" s="81" t="s">
        <v>1531</v>
      </c>
      <c r="M73" s="79" t="s">
        <v>71</v>
      </c>
      <c r="N73" s="82" t="s">
        <v>1499</v>
      </c>
      <c r="O73" s="82" t="s">
        <v>1499</v>
      </c>
      <c r="P73" s="422" t="s">
        <v>1532</v>
      </c>
      <c r="Q73" s="422"/>
      <c r="R73" s="422"/>
      <c r="S73" s="84" t="s">
        <v>55</v>
      </c>
      <c r="T73" s="45" t="s">
        <v>123</v>
      </c>
      <c r="U73" s="85" t="s">
        <v>258</v>
      </c>
      <c r="V73" s="55" t="str">
        <f>+U73</f>
        <v>N.A.</v>
      </c>
      <c r="W73" s="55" t="s">
        <v>2123</v>
      </c>
      <c r="X73" s="56" t="e">
        <f t="shared" si="0"/>
        <v>#VALUE!</v>
      </c>
      <c r="Y73" s="283" t="e">
        <f t="shared" si="1"/>
        <v>#VALUE!</v>
      </c>
    </row>
    <row r="74" spans="1:25" s="86" customFormat="1" ht="215.25" customHeight="1" x14ac:dyDescent="0.25">
      <c r="A74" s="372" t="s">
        <v>1533</v>
      </c>
      <c r="B74" s="372"/>
      <c r="C74" s="262" t="s">
        <v>1415</v>
      </c>
      <c r="D74" s="231" t="s">
        <v>255</v>
      </c>
      <c r="E74" s="232" t="s">
        <v>1534</v>
      </c>
      <c r="F74" s="491" t="s">
        <v>1496</v>
      </c>
      <c r="G74" s="491"/>
      <c r="H74" s="492" t="s">
        <v>1535</v>
      </c>
      <c r="I74" s="492"/>
      <c r="J74" s="229" t="s">
        <v>614</v>
      </c>
      <c r="K74" s="81" t="s">
        <v>1514</v>
      </c>
      <c r="L74" s="81" t="s">
        <v>907</v>
      </c>
      <c r="M74" s="79" t="s">
        <v>71</v>
      </c>
      <c r="N74" s="82" t="s">
        <v>1499</v>
      </c>
      <c r="O74" s="82" t="s">
        <v>1499</v>
      </c>
      <c r="P74" s="422" t="s">
        <v>1536</v>
      </c>
      <c r="Q74" s="422"/>
      <c r="R74" s="422"/>
      <c r="S74" s="84" t="s">
        <v>55</v>
      </c>
      <c r="T74" s="45" t="s">
        <v>123</v>
      </c>
      <c r="U74" s="85">
        <v>1</v>
      </c>
      <c r="V74" s="55">
        <f t="shared" si="4"/>
        <v>1</v>
      </c>
      <c r="W74" s="55">
        <v>1</v>
      </c>
      <c r="X74" s="56">
        <f t="shared" si="0"/>
        <v>1</v>
      </c>
      <c r="Y74" s="283">
        <f t="shared" si="1"/>
        <v>1</v>
      </c>
    </row>
    <row r="75" spans="1:25" s="86" customFormat="1" ht="215.25" customHeight="1" x14ac:dyDescent="0.25">
      <c r="A75" s="372" t="s">
        <v>1533</v>
      </c>
      <c r="B75" s="372"/>
      <c r="C75" s="262" t="s">
        <v>1415</v>
      </c>
      <c r="D75" s="231" t="s">
        <v>255</v>
      </c>
      <c r="E75" s="232" t="s">
        <v>1537</v>
      </c>
      <c r="F75" s="491" t="s">
        <v>1496</v>
      </c>
      <c r="G75" s="491"/>
      <c r="H75" s="492" t="s">
        <v>1538</v>
      </c>
      <c r="I75" s="492"/>
      <c r="J75" s="229" t="s">
        <v>614</v>
      </c>
      <c r="K75" s="81" t="s">
        <v>1514</v>
      </c>
      <c r="L75" s="81" t="s">
        <v>1539</v>
      </c>
      <c r="M75" s="79" t="s">
        <v>71</v>
      </c>
      <c r="N75" s="82" t="s">
        <v>1499</v>
      </c>
      <c r="O75" s="82" t="s">
        <v>1499</v>
      </c>
      <c r="P75" s="422" t="s">
        <v>1540</v>
      </c>
      <c r="Q75" s="422"/>
      <c r="R75" s="422"/>
      <c r="S75" s="84" t="s">
        <v>55</v>
      </c>
      <c r="T75" s="45" t="s">
        <v>123</v>
      </c>
      <c r="U75" s="85">
        <v>1</v>
      </c>
      <c r="V75" s="55">
        <f t="shared" si="4"/>
        <v>1</v>
      </c>
      <c r="W75" s="55">
        <v>1</v>
      </c>
      <c r="X75" s="56">
        <f t="shared" si="0"/>
        <v>1</v>
      </c>
      <c r="Y75" s="283">
        <f t="shared" si="1"/>
        <v>1</v>
      </c>
    </row>
    <row r="76" spans="1:25" s="86" customFormat="1" ht="215.25" customHeight="1" x14ac:dyDescent="0.25">
      <c r="A76" s="372" t="s">
        <v>1533</v>
      </c>
      <c r="B76" s="372"/>
      <c r="C76" s="262" t="s">
        <v>1415</v>
      </c>
      <c r="D76" s="231" t="s">
        <v>255</v>
      </c>
      <c r="E76" s="232" t="s">
        <v>1541</v>
      </c>
      <c r="F76" s="491" t="s">
        <v>1496</v>
      </c>
      <c r="G76" s="491"/>
      <c r="H76" s="492" t="s">
        <v>1542</v>
      </c>
      <c r="I76" s="492"/>
      <c r="J76" s="229" t="s">
        <v>614</v>
      </c>
      <c r="K76" s="81" t="s">
        <v>1514</v>
      </c>
      <c r="L76" s="81" t="s">
        <v>1539</v>
      </c>
      <c r="M76" s="79" t="s">
        <v>71</v>
      </c>
      <c r="N76" s="82" t="s">
        <v>1499</v>
      </c>
      <c r="O76" s="82" t="s">
        <v>1499</v>
      </c>
      <c r="P76" s="422" t="s">
        <v>1499</v>
      </c>
      <c r="Q76" s="422"/>
      <c r="R76" s="422"/>
      <c r="S76" s="84" t="s">
        <v>55</v>
      </c>
      <c r="T76" s="45" t="s">
        <v>123</v>
      </c>
      <c r="U76" s="85">
        <v>1</v>
      </c>
      <c r="V76" s="55">
        <f t="shared" si="4"/>
        <v>1</v>
      </c>
      <c r="W76" s="55">
        <v>0</v>
      </c>
      <c r="X76" s="56">
        <f t="shared" si="0"/>
        <v>0</v>
      </c>
      <c r="Y76" s="283">
        <f t="shared" si="1"/>
        <v>0</v>
      </c>
    </row>
    <row r="77" spans="1:25" s="110" customFormat="1" ht="45" customHeight="1" x14ac:dyDescent="0.25">
      <c r="A77" s="365"/>
      <c r="B77" s="365"/>
      <c r="C77" s="262"/>
      <c r="D77" s="231"/>
      <c r="E77" s="232"/>
      <c r="F77" s="365"/>
      <c r="G77" s="365"/>
      <c r="H77" s="366"/>
      <c r="I77" s="366"/>
      <c r="J77" s="263"/>
      <c r="K77" s="81"/>
      <c r="L77" s="81"/>
      <c r="M77" s="79"/>
      <c r="N77" s="82"/>
      <c r="O77" s="83"/>
      <c r="P77" s="367"/>
      <c r="Q77" s="367"/>
      <c r="R77" s="367"/>
      <c r="S77" s="84"/>
      <c r="T77" s="45"/>
      <c r="U77" s="85"/>
    </row>
    <row r="78" spans="1:25" s="110" customFormat="1" ht="25.5" customHeight="1" x14ac:dyDescent="0.25">
      <c r="A78" s="235"/>
      <c r="B78" s="235"/>
      <c r="C78" s="75"/>
      <c r="D78" s="75"/>
      <c r="E78" s="111"/>
      <c r="F78" s="111"/>
      <c r="G78" s="111"/>
      <c r="H78" s="111"/>
      <c r="I78" s="111"/>
      <c r="J78" s="111"/>
      <c r="K78" s="111"/>
      <c r="L78" s="111"/>
      <c r="M78" s="111"/>
      <c r="N78" s="111"/>
      <c r="O78" s="111"/>
      <c r="P78" s="111"/>
      <c r="Q78" s="111"/>
      <c r="R78" s="111"/>
      <c r="S78" s="112"/>
      <c r="T78" s="111"/>
      <c r="U78" s="111"/>
    </row>
    <row r="79" spans="1:25" s="6" customFormat="1" ht="10.5" customHeight="1" x14ac:dyDescent="0.25">
      <c r="A79" s="116"/>
      <c r="B79" s="116"/>
      <c r="C79" s="116"/>
      <c r="D79" s="116"/>
      <c r="E79" s="116"/>
      <c r="F79" s="116"/>
      <c r="G79" s="116"/>
      <c r="H79" s="116"/>
      <c r="I79" s="116"/>
      <c r="J79" s="116"/>
      <c r="K79" s="116"/>
      <c r="L79" s="116"/>
      <c r="M79" s="116"/>
      <c r="N79" s="116"/>
      <c r="O79" s="117"/>
      <c r="P79" s="118"/>
      <c r="Q79" s="118"/>
      <c r="R79" s="118"/>
      <c r="S79" s="119"/>
      <c r="T79" s="118"/>
      <c r="U79" s="120"/>
    </row>
    <row r="80" spans="1:25" s="2" customFormat="1" ht="101.25" customHeight="1" x14ac:dyDescent="0.25">
      <c r="A80" s="423" t="s">
        <v>262</v>
      </c>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row>
    <row r="81" spans="1:66" ht="84.75" customHeight="1" thickBot="1" x14ac:dyDescent="0.3">
      <c r="A81" s="124"/>
      <c r="B81" s="124"/>
      <c r="C81" s="124"/>
      <c r="D81" s="124"/>
      <c r="E81" s="124"/>
      <c r="F81" s="124"/>
      <c r="G81" s="124"/>
      <c r="H81" s="124"/>
      <c r="I81" s="124"/>
      <c r="J81" s="124"/>
      <c r="K81" s="124"/>
      <c r="L81" s="124"/>
      <c r="M81" s="124"/>
      <c r="N81" s="124"/>
      <c r="O81" s="124"/>
      <c r="P81" s="124"/>
      <c r="Q81" s="124"/>
      <c r="R81" s="124"/>
      <c r="S81" s="124"/>
      <c r="T81" s="124"/>
      <c r="U81" s="124"/>
      <c r="BM81" s="2"/>
      <c r="BN81" s="2"/>
    </row>
    <row r="82" spans="1:66" ht="66" customHeight="1" thickTop="1" x14ac:dyDescent="0.25">
      <c r="A82" s="124"/>
      <c r="B82" s="124"/>
      <c r="C82" s="124"/>
      <c r="D82" s="124"/>
      <c r="E82" s="442" t="s">
        <v>263</v>
      </c>
      <c r="F82" s="442"/>
      <c r="G82" s="442"/>
      <c r="H82" s="442"/>
      <c r="I82" s="442"/>
      <c r="J82" s="442"/>
      <c r="K82" s="358"/>
      <c r="L82" s="358"/>
      <c r="M82" s="358"/>
      <c r="N82" s="358"/>
      <c r="O82" s="358"/>
      <c r="P82" s="358"/>
      <c r="Q82" s="114"/>
      <c r="R82" s="114"/>
      <c r="S82" s="114"/>
      <c r="T82" s="114"/>
      <c r="U82" s="114"/>
      <c r="V82" s="114"/>
      <c r="W82" s="114"/>
      <c r="X82" s="114"/>
      <c r="Y82" s="114"/>
      <c r="Z82" s="114"/>
      <c r="AA82" s="114"/>
      <c r="AB82" s="114"/>
      <c r="AC82" s="114"/>
      <c r="AD82" s="114"/>
      <c r="AE82" s="114"/>
      <c r="AF82" s="114"/>
      <c r="AG82" s="114"/>
      <c r="AH82" s="114"/>
      <c r="AI82" s="114"/>
      <c r="AJ82" s="114"/>
      <c r="AK82" s="124"/>
      <c r="AL82" s="124"/>
      <c r="AM82" s="124"/>
      <c r="AN82" s="124"/>
      <c r="AO82" s="124"/>
      <c r="AP82" s="124"/>
      <c r="AQ82" s="124"/>
      <c r="AR82" s="124"/>
      <c r="AS82" s="124"/>
      <c r="AT82" s="124"/>
      <c r="AU82" s="124"/>
      <c r="AV82" s="124"/>
      <c r="AW82" s="124"/>
      <c r="AX82" s="16"/>
      <c r="AY82" s="16"/>
      <c r="AZ82" s="16"/>
      <c r="BA82" s="16"/>
      <c r="BB82" s="16"/>
      <c r="BC82" s="16"/>
      <c r="BD82" s="16"/>
      <c r="BE82" s="16"/>
      <c r="BF82" s="16"/>
      <c r="BG82" s="16"/>
      <c r="BH82" s="6"/>
      <c r="BI82" s="6"/>
      <c r="BJ82" s="30"/>
      <c r="BK82" s="30"/>
      <c r="BL82" s="30"/>
      <c r="BM82" s="2"/>
      <c r="BN82" s="2"/>
    </row>
    <row r="83" spans="1:66" ht="62.25" customHeight="1" x14ac:dyDescent="0.25">
      <c r="A83" s="124"/>
      <c r="B83" s="124"/>
      <c r="C83" s="124"/>
      <c r="D83" s="124"/>
      <c r="E83" s="359" t="s">
        <v>264</v>
      </c>
      <c r="F83" s="359"/>
      <c r="G83" s="360" t="s">
        <v>265</v>
      </c>
      <c r="H83" s="360"/>
      <c r="I83" s="125" t="s">
        <v>26</v>
      </c>
      <c r="J83" s="126" t="s">
        <v>27</v>
      </c>
      <c r="K83" s="361"/>
      <c r="L83" s="361"/>
      <c r="M83" s="361"/>
      <c r="N83" s="361"/>
      <c r="O83" s="361"/>
      <c r="P83" s="361"/>
      <c r="Q83" s="127"/>
      <c r="R83" s="127"/>
      <c r="S83" s="127"/>
      <c r="T83" s="127"/>
      <c r="U83" s="127"/>
      <c r="V83" s="127"/>
      <c r="W83" s="127"/>
      <c r="X83" s="127"/>
      <c r="Y83" s="127"/>
      <c r="Z83" s="127"/>
      <c r="AA83" s="127"/>
      <c r="AB83" s="127"/>
      <c r="AC83" s="127"/>
      <c r="AD83" s="127"/>
      <c r="AE83" s="127"/>
      <c r="AF83" s="127"/>
      <c r="AG83" s="127"/>
      <c r="AH83" s="127"/>
      <c r="AI83" s="127"/>
      <c r="AJ83" s="127"/>
      <c r="AK83" s="128"/>
      <c r="AL83" s="128"/>
      <c r="AM83" s="128"/>
      <c r="AN83" s="124"/>
      <c r="AO83" s="128"/>
      <c r="AP83" s="124"/>
      <c r="AQ83" s="124"/>
      <c r="AR83" s="124"/>
      <c r="AS83" s="124"/>
      <c r="AT83" s="124"/>
      <c r="AU83" s="124"/>
      <c r="AV83" s="124"/>
      <c r="AW83" s="124"/>
      <c r="AX83" s="124"/>
      <c r="AY83" s="16"/>
      <c r="AZ83" s="16"/>
      <c r="BA83" s="16"/>
      <c r="BB83" s="16"/>
      <c r="BC83" s="124"/>
      <c r="BD83" s="16"/>
      <c r="BE83" s="16"/>
      <c r="BF83" s="16"/>
      <c r="BG83" s="16"/>
      <c r="BH83" s="6"/>
      <c r="BI83" s="6"/>
      <c r="BJ83" s="30"/>
      <c r="BK83" s="30"/>
      <c r="BL83" s="30"/>
      <c r="BM83" s="2"/>
      <c r="BN83" s="2"/>
    </row>
    <row r="84" spans="1:66" ht="40.5" customHeight="1" thickBot="1" x14ac:dyDescent="0.3">
      <c r="A84" s="124"/>
      <c r="B84" s="124"/>
      <c r="C84" s="124"/>
      <c r="D84" s="124"/>
      <c r="E84" s="443">
        <f>E91</f>
        <v>3486252000</v>
      </c>
      <c r="F84" s="443"/>
      <c r="G84" s="444">
        <f>G91</f>
        <v>3486252000</v>
      </c>
      <c r="H84" s="444"/>
      <c r="I84" s="445">
        <f>I91</f>
        <v>1</v>
      </c>
      <c r="J84" s="349">
        <f>I84</f>
        <v>1</v>
      </c>
      <c r="K84" s="361"/>
      <c r="L84" s="361"/>
      <c r="M84" s="361"/>
      <c r="N84" s="361"/>
      <c r="O84" s="361"/>
      <c r="P84" s="361"/>
      <c r="Q84" s="127"/>
      <c r="R84" s="127"/>
      <c r="S84" s="127"/>
      <c r="T84" s="127"/>
      <c r="U84" s="127"/>
      <c r="V84" s="127"/>
      <c r="W84" s="127"/>
      <c r="X84" s="127"/>
      <c r="Y84" s="127"/>
      <c r="Z84" s="127"/>
      <c r="AA84" s="127"/>
      <c r="AB84" s="127"/>
      <c r="AC84" s="127"/>
      <c r="AD84" s="127"/>
      <c r="AE84" s="127"/>
      <c r="AF84" s="127"/>
      <c r="AG84" s="127"/>
      <c r="AH84" s="127"/>
      <c r="AI84" s="127"/>
      <c r="AJ84" s="127"/>
      <c r="AK84" s="128"/>
      <c r="AL84" s="16"/>
      <c r="AM84" s="16"/>
      <c r="AN84" s="16"/>
      <c r="AO84" s="16"/>
      <c r="AP84" s="16"/>
      <c r="AQ84" s="16"/>
      <c r="AR84" s="16"/>
      <c r="AS84" s="16"/>
      <c r="AT84" s="16"/>
      <c r="AU84" s="16"/>
      <c r="AV84" s="16"/>
      <c r="AW84" s="16"/>
      <c r="AX84" s="16"/>
      <c r="AY84" s="16"/>
      <c r="AZ84" s="16"/>
      <c r="BA84" s="16"/>
      <c r="BB84" s="16"/>
      <c r="BC84" s="16"/>
      <c r="BD84" s="16"/>
      <c r="BE84" s="16"/>
      <c r="BF84" s="16"/>
      <c r="BG84" s="16"/>
      <c r="BH84" s="6"/>
      <c r="BI84" s="6"/>
      <c r="BJ84" s="30"/>
      <c r="BK84" s="30"/>
      <c r="BL84" s="30"/>
      <c r="BM84" s="2"/>
      <c r="BN84" s="2"/>
    </row>
    <row r="85" spans="1:66" ht="40.5" customHeight="1" thickTop="1" thickBot="1" x14ac:dyDescent="0.3">
      <c r="A85" s="124"/>
      <c r="B85" s="124"/>
      <c r="C85" s="124"/>
      <c r="D85" s="124"/>
      <c r="E85" s="443"/>
      <c r="F85" s="443"/>
      <c r="G85" s="444"/>
      <c r="H85" s="444"/>
      <c r="I85" s="445"/>
      <c r="J85" s="350"/>
      <c r="K85" s="361"/>
      <c r="L85" s="361"/>
      <c r="M85" s="361"/>
      <c r="N85" s="361"/>
      <c r="O85" s="361"/>
      <c r="P85" s="361"/>
      <c r="Q85" s="127"/>
      <c r="R85" s="127"/>
      <c r="S85" s="127"/>
      <c r="T85" s="127"/>
      <c r="BM85" s="2"/>
      <c r="BN85" s="2"/>
    </row>
    <row r="86" spans="1:66" ht="40.5" customHeight="1" thickTop="1" thickBot="1" x14ac:dyDescent="0.3">
      <c r="A86" s="16"/>
      <c r="B86" s="124"/>
      <c r="C86" s="124"/>
      <c r="D86" s="124"/>
      <c r="E86" s="443"/>
      <c r="F86" s="443"/>
      <c r="G86" s="444"/>
      <c r="H86" s="444"/>
      <c r="I86" s="445"/>
      <c r="J86" s="351"/>
      <c r="K86" s="361"/>
      <c r="L86" s="361"/>
      <c r="M86" s="361"/>
      <c r="N86" s="361"/>
      <c r="O86" s="361"/>
      <c r="P86" s="361"/>
      <c r="Q86" s="420">
        <v>2016</v>
      </c>
      <c r="R86" s="420"/>
      <c r="S86" s="420"/>
      <c r="T86" s="420"/>
      <c r="BM86" s="2"/>
      <c r="BN86" s="2"/>
    </row>
    <row r="87" spans="1:66" ht="110.25" customHeight="1" thickTop="1" x14ac:dyDescent="0.25">
      <c r="A87" s="352" t="s">
        <v>266</v>
      </c>
      <c r="B87" s="352"/>
      <c r="C87" s="352"/>
      <c r="D87" s="74" t="s">
        <v>267</v>
      </c>
      <c r="E87" s="129" t="s">
        <v>264</v>
      </c>
      <c r="F87" s="129" t="s">
        <v>26</v>
      </c>
      <c r="G87" s="353" t="s">
        <v>265</v>
      </c>
      <c r="H87" s="353"/>
      <c r="I87" s="129" t="s">
        <v>268</v>
      </c>
      <c r="J87" s="130" t="s">
        <v>27</v>
      </c>
      <c r="K87" s="352" t="s">
        <v>269</v>
      </c>
      <c r="L87" s="352"/>
      <c r="M87" s="352"/>
      <c r="N87" s="352"/>
      <c r="O87" s="131" t="s">
        <v>22</v>
      </c>
      <c r="P87" s="65" t="s">
        <v>270</v>
      </c>
      <c r="Q87" s="132" t="s">
        <v>35</v>
      </c>
      <c r="R87" s="133" t="s">
        <v>271</v>
      </c>
      <c r="S87" s="50" t="s">
        <v>26</v>
      </c>
      <c r="T87" s="134" t="s">
        <v>27</v>
      </c>
      <c r="BM87" s="2"/>
      <c r="BN87" s="2"/>
    </row>
    <row r="88" spans="1:66" ht="226.5" customHeight="1" x14ac:dyDescent="0.25">
      <c r="A88" s="354" t="s">
        <v>272</v>
      </c>
      <c r="B88" s="440" t="s">
        <v>1496</v>
      </c>
      <c r="C88" s="440"/>
      <c r="D88" s="187" t="s">
        <v>1543</v>
      </c>
      <c r="E88" s="188">
        <v>355964000</v>
      </c>
      <c r="F88" s="137">
        <f>E88/E91</f>
        <v>0.10210506870989246</v>
      </c>
      <c r="G88" s="414">
        <v>355964000</v>
      </c>
      <c r="H88" s="414"/>
      <c r="I88" s="138">
        <f>G88/E88</f>
        <v>1</v>
      </c>
      <c r="J88" s="283">
        <f>I88</f>
        <v>1</v>
      </c>
      <c r="K88" s="439" t="s">
        <v>1544</v>
      </c>
      <c r="L88" s="439"/>
      <c r="M88" s="439"/>
      <c r="N88" s="439"/>
      <c r="O88" s="139" t="s">
        <v>34</v>
      </c>
      <c r="P88" s="276">
        <v>1</v>
      </c>
      <c r="Q88" s="214">
        <v>0.25</v>
      </c>
      <c r="R88" s="214">
        <v>0.25</v>
      </c>
      <c r="S88" s="191">
        <f>+R88/Q88</f>
        <v>1</v>
      </c>
      <c r="T88" s="283">
        <f>S88</f>
        <v>1</v>
      </c>
      <c r="BM88" s="2"/>
      <c r="BN88" s="2"/>
    </row>
    <row r="89" spans="1:66" ht="204" customHeight="1" x14ac:dyDescent="0.25">
      <c r="A89" s="354"/>
      <c r="B89" s="440" t="s">
        <v>1505</v>
      </c>
      <c r="C89" s="440"/>
      <c r="D89" s="187" t="s">
        <v>1545</v>
      </c>
      <c r="E89" s="188">
        <v>391322000</v>
      </c>
      <c r="F89" s="137">
        <f>E89/E91</f>
        <v>0.11224719268716088</v>
      </c>
      <c r="G89" s="414">
        <v>391322000</v>
      </c>
      <c r="H89" s="414"/>
      <c r="I89" s="138">
        <f>G89/E89</f>
        <v>1</v>
      </c>
      <c r="J89" s="283">
        <f>I89</f>
        <v>1</v>
      </c>
      <c r="K89" s="439" t="s">
        <v>1546</v>
      </c>
      <c r="L89" s="439"/>
      <c r="M89" s="439"/>
      <c r="N89" s="439"/>
      <c r="O89" s="139" t="s">
        <v>38</v>
      </c>
      <c r="P89" s="276">
        <v>1</v>
      </c>
      <c r="Q89" s="214">
        <v>0.25</v>
      </c>
      <c r="R89" s="214">
        <v>0.25</v>
      </c>
      <c r="S89" s="191">
        <f>+R89/Q89</f>
        <v>1</v>
      </c>
      <c r="T89" s="283">
        <f>S89</f>
        <v>1</v>
      </c>
      <c r="BM89" s="2"/>
      <c r="BN89" s="2"/>
    </row>
    <row r="90" spans="1:66" ht="201.75" customHeight="1" x14ac:dyDescent="0.25">
      <c r="A90" s="354"/>
      <c r="B90" s="440" t="s">
        <v>1547</v>
      </c>
      <c r="C90" s="440"/>
      <c r="D90" s="187" t="s">
        <v>1548</v>
      </c>
      <c r="E90" s="188">
        <v>2738966000</v>
      </c>
      <c r="F90" s="137">
        <f>E90/E91</f>
        <v>0.78564773860294668</v>
      </c>
      <c r="G90" s="414">
        <v>2738966000</v>
      </c>
      <c r="H90" s="414"/>
      <c r="I90" s="138">
        <f>G90/E90</f>
        <v>1</v>
      </c>
      <c r="J90" s="283">
        <f>I90</f>
        <v>1</v>
      </c>
      <c r="K90" s="439" t="s">
        <v>1549</v>
      </c>
      <c r="L90" s="439"/>
      <c r="M90" s="439"/>
      <c r="N90" s="439"/>
      <c r="O90" s="139" t="s">
        <v>123</v>
      </c>
      <c r="P90" s="276">
        <v>1</v>
      </c>
      <c r="Q90" s="214">
        <v>0.2</v>
      </c>
      <c r="R90" s="214">
        <v>0.2</v>
      </c>
      <c r="S90" s="191">
        <f>+R90/Q90</f>
        <v>1</v>
      </c>
      <c r="T90" s="283">
        <f>S90</f>
        <v>1</v>
      </c>
      <c r="BM90" s="2"/>
      <c r="BN90" s="2"/>
    </row>
    <row r="91" spans="1:66" ht="229.5" customHeight="1" x14ac:dyDescent="0.25">
      <c r="A91" s="340" t="s">
        <v>279</v>
      </c>
      <c r="B91" s="340"/>
      <c r="C91" s="340"/>
      <c r="D91" s="144"/>
      <c r="E91" s="236">
        <f>SUM(E88:E90)</f>
        <v>3486252000</v>
      </c>
      <c r="F91" s="237">
        <f>SUM(F88:F90)</f>
        <v>1</v>
      </c>
      <c r="G91" s="441">
        <f>SUM(G88:H90)</f>
        <v>3486252000</v>
      </c>
      <c r="H91" s="441"/>
      <c r="I91" s="237">
        <f>G91/E91</f>
        <v>1</v>
      </c>
      <c r="J91" s="283">
        <f>I91</f>
        <v>1</v>
      </c>
      <c r="K91" s="342"/>
      <c r="L91" s="342"/>
      <c r="M91" s="342"/>
      <c r="N91" s="342"/>
      <c r="O91" s="146"/>
      <c r="P91" s="30"/>
      <c r="Q91" s="30"/>
      <c r="R91" s="30"/>
      <c r="S91" s="147"/>
      <c r="T91" s="30"/>
      <c r="U91" s="30"/>
      <c r="V91" s="30"/>
      <c r="W91" s="30"/>
      <c r="X91" s="30"/>
      <c r="Y91" s="30"/>
      <c r="Z91" s="30"/>
      <c r="AA91" s="30"/>
      <c r="AB91" s="30"/>
      <c r="AC91" s="30"/>
      <c r="AD91" s="30"/>
      <c r="AE91" s="148"/>
      <c r="AF91" s="149"/>
      <c r="AG91" s="30"/>
      <c r="AH91" s="30"/>
      <c r="AI91" s="30"/>
      <c r="AJ91" s="30"/>
      <c r="AK91" s="30"/>
      <c r="AL91" s="16"/>
      <c r="AM91" s="16"/>
      <c r="AN91" s="16"/>
      <c r="AO91" s="16"/>
      <c r="AP91" s="16"/>
      <c r="AQ91" s="16"/>
      <c r="AR91" s="16"/>
      <c r="AS91" s="16"/>
      <c r="AT91" s="16"/>
      <c r="AU91" s="16"/>
      <c r="AV91" s="16"/>
      <c r="AW91" s="16"/>
      <c r="AX91" s="16"/>
      <c r="AY91" s="16"/>
      <c r="AZ91" s="16"/>
      <c r="BA91" s="16"/>
      <c r="BB91" s="16"/>
      <c r="BC91" s="16"/>
      <c r="BD91" s="16"/>
      <c r="BE91" s="16"/>
      <c r="BF91" s="16"/>
      <c r="BG91" s="16"/>
      <c r="BH91" s="6"/>
      <c r="BI91" s="6"/>
      <c r="BJ91" s="30"/>
      <c r="BK91" s="30"/>
      <c r="BL91" s="30"/>
      <c r="BM91" s="2"/>
      <c r="BN91" s="2"/>
    </row>
    <row r="92" spans="1:66" s="6" customFormat="1" ht="15.75" customHeight="1" thickBot="1" x14ac:dyDescent="0.3">
      <c r="A92" s="16"/>
      <c r="B92" s="16"/>
      <c r="C92" s="16"/>
      <c r="D92" s="16"/>
      <c r="E92" s="16"/>
      <c r="F92" s="16"/>
      <c r="G92" s="16"/>
      <c r="H92" s="16"/>
      <c r="I92" s="16"/>
      <c r="J92" s="16"/>
      <c r="K92" s="16"/>
      <c r="L92" s="16"/>
      <c r="M92" s="16"/>
      <c r="N92" s="16"/>
      <c r="O92" s="16"/>
      <c r="P92" s="16"/>
      <c r="Q92" s="16"/>
      <c r="R92" s="16"/>
      <c r="S92" s="47"/>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M92" s="30"/>
      <c r="BN92" s="2"/>
    </row>
    <row r="93" spans="1:66" ht="100.5" customHeight="1" thickTop="1" thickBot="1" x14ac:dyDescent="0.3">
      <c r="A93" s="343" t="s">
        <v>280</v>
      </c>
      <c r="B93" s="343"/>
      <c r="C93" s="344">
        <v>43465</v>
      </c>
      <c r="D93" s="344"/>
      <c r="E93" s="344"/>
      <c r="F93" s="16"/>
      <c r="G93" s="407" t="s">
        <v>346</v>
      </c>
      <c r="H93" s="407"/>
      <c r="I93" s="407"/>
      <c r="J93" s="151"/>
      <c r="K93" s="408" t="s">
        <v>282</v>
      </c>
      <c r="L93" s="408"/>
      <c r="N93" s="152"/>
      <c r="O93" s="409" t="s">
        <v>283</v>
      </c>
      <c r="P93" s="409"/>
      <c r="Q93" s="409"/>
      <c r="T93" s="152"/>
      <c r="U93" s="409" t="s">
        <v>284</v>
      </c>
      <c r="V93" s="409"/>
      <c r="W93" s="409"/>
      <c r="X93" s="409"/>
      <c r="AB93" s="405"/>
      <c r="AC93" s="405"/>
      <c r="AD93" s="406" t="s">
        <v>285</v>
      </c>
      <c r="AE93" s="406"/>
      <c r="AF93" s="406"/>
      <c r="AS93" s="30"/>
      <c r="AT93" s="30"/>
      <c r="AU93" s="16"/>
      <c r="AV93" s="30"/>
      <c r="AW93" s="30"/>
      <c r="AX93" s="30"/>
      <c r="AY93" s="30"/>
      <c r="AZ93" s="30"/>
      <c r="BA93" s="30"/>
      <c r="BB93" s="16"/>
      <c r="BC93" s="30"/>
      <c r="BD93" s="30"/>
      <c r="BE93" s="30"/>
      <c r="BF93" s="30"/>
      <c r="BG93" s="30"/>
      <c r="BH93" s="16"/>
      <c r="BI93" s="16"/>
      <c r="BJ93" s="16"/>
      <c r="BK93" s="16"/>
      <c r="BL93" s="6"/>
      <c r="BM93" s="30"/>
      <c r="BN93" s="2"/>
    </row>
    <row r="94" spans="1:66" ht="13.5" thickTop="1" x14ac:dyDescent="0.25"/>
  </sheetData>
  <mergeCells count="244">
    <mergeCell ref="A10:C10"/>
    <mergeCell ref="E10:G10"/>
    <mergeCell ref="A11:C11"/>
    <mergeCell ref="E11:G11"/>
    <mergeCell ref="A12:D13"/>
    <mergeCell ref="E12:U13"/>
    <mergeCell ref="A3:BL3"/>
    <mergeCell ref="A5:BI5"/>
    <mergeCell ref="A6:C6"/>
    <mergeCell ref="E6:M6"/>
    <mergeCell ref="A8:C8"/>
    <mergeCell ref="E8:M8"/>
    <mergeCell ref="A14:D14"/>
    <mergeCell ref="E14:U14"/>
    <mergeCell ref="A16:Y16"/>
    <mergeCell ref="A18:C19"/>
    <mergeCell ref="D18:E19"/>
    <mergeCell ref="F18:H19"/>
    <mergeCell ref="I18:I19"/>
    <mergeCell ref="J18:O19"/>
    <mergeCell ref="P18:S19"/>
    <mergeCell ref="T18:T19"/>
    <mergeCell ref="U18:U19"/>
    <mergeCell ref="V18:Y18"/>
    <mergeCell ref="A20:C21"/>
    <mergeCell ref="D20:E21"/>
    <mergeCell ref="F20:H21"/>
    <mergeCell ref="J20:O20"/>
    <mergeCell ref="P20:S20"/>
    <mergeCell ref="J21:O21"/>
    <mergeCell ref="P21:S21"/>
    <mergeCell ref="A24:Y24"/>
    <mergeCell ref="A26:H27"/>
    <mergeCell ref="I26:N27"/>
    <mergeCell ref="O26:O27"/>
    <mergeCell ref="P26:R27"/>
    <mergeCell ref="S26:S27"/>
    <mergeCell ref="T26:T27"/>
    <mergeCell ref="U26:U27"/>
    <mergeCell ref="V26:Y26"/>
    <mergeCell ref="A35:B35"/>
    <mergeCell ref="C35:Y35"/>
    <mergeCell ref="A36:B36"/>
    <mergeCell ref="C36:Y36"/>
    <mergeCell ref="A37:B37"/>
    <mergeCell ref="C37:Y37"/>
    <mergeCell ref="A28:H30"/>
    <mergeCell ref="I28:N30"/>
    <mergeCell ref="P28:R28"/>
    <mergeCell ref="P29:R29"/>
    <mergeCell ref="P30:R30"/>
    <mergeCell ref="A33:Y33"/>
    <mergeCell ref="V39:Y39"/>
    <mergeCell ref="A41:B41"/>
    <mergeCell ref="F41:I41"/>
    <mergeCell ref="L41:N41"/>
    <mergeCell ref="P41:R41"/>
    <mergeCell ref="K39:K40"/>
    <mergeCell ref="L39:N40"/>
    <mergeCell ref="O39:O40"/>
    <mergeCell ref="P39:R40"/>
    <mergeCell ref="S39:S40"/>
    <mergeCell ref="T39:T40"/>
    <mergeCell ref="A39:B40"/>
    <mergeCell ref="C39:C40"/>
    <mergeCell ref="D39:D40"/>
    <mergeCell ref="E39:E40"/>
    <mergeCell ref="F39:I40"/>
    <mergeCell ref="J39:J40"/>
    <mergeCell ref="A42:B42"/>
    <mergeCell ref="F42:I42"/>
    <mergeCell ref="L42:N42"/>
    <mergeCell ref="P42:R42"/>
    <mergeCell ref="A43:B43"/>
    <mergeCell ref="F43:I43"/>
    <mergeCell ref="L43:N43"/>
    <mergeCell ref="P43:R43"/>
    <mergeCell ref="U39:U40"/>
    <mergeCell ref="A44:B44"/>
    <mergeCell ref="F44:I44"/>
    <mergeCell ref="L44:N44"/>
    <mergeCell ref="P44:R44"/>
    <mergeCell ref="A45:B45"/>
    <mergeCell ref="C45:F45"/>
    <mergeCell ref="G45:I45"/>
    <mergeCell ref="J45:L45"/>
    <mergeCell ref="P45:S45"/>
    <mergeCell ref="A48:Y48"/>
    <mergeCell ref="A50:B51"/>
    <mergeCell ref="C50:C51"/>
    <mergeCell ref="D50:D51"/>
    <mergeCell ref="E50:E51"/>
    <mergeCell ref="F50:G51"/>
    <mergeCell ref="H50:I51"/>
    <mergeCell ref="J50:J51"/>
    <mergeCell ref="K50:K51"/>
    <mergeCell ref="L50:L51"/>
    <mergeCell ref="U50:U51"/>
    <mergeCell ref="V50:Y50"/>
    <mergeCell ref="T50:T51"/>
    <mergeCell ref="A52:B52"/>
    <mergeCell ref="F52:G52"/>
    <mergeCell ref="H52:I52"/>
    <mergeCell ref="P52:R52"/>
    <mergeCell ref="M50:M51"/>
    <mergeCell ref="N50:N51"/>
    <mergeCell ref="O50:O51"/>
    <mergeCell ref="P50:R51"/>
    <mergeCell ref="S50:S51"/>
    <mergeCell ref="A55:B55"/>
    <mergeCell ref="F55:G55"/>
    <mergeCell ref="H55:I55"/>
    <mergeCell ref="P55:R55"/>
    <mergeCell ref="A56:B56"/>
    <mergeCell ref="F56:G56"/>
    <mergeCell ref="H56:I56"/>
    <mergeCell ref="P56:R56"/>
    <mergeCell ref="A53:B53"/>
    <mergeCell ref="F53:G53"/>
    <mergeCell ref="H53:I53"/>
    <mergeCell ref="P53:R53"/>
    <mergeCell ref="A54:B54"/>
    <mergeCell ref="F54:G54"/>
    <mergeCell ref="H54:I54"/>
    <mergeCell ref="P54:R54"/>
    <mergeCell ref="A59:B59"/>
    <mergeCell ref="F59:G59"/>
    <mergeCell ref="H59:I59"/>
    <mergeCell ref="P59:R59"/>
    <mergeCell ref="A60:B60"/>
    <mergeCell ref="F60:G60"/>
    <mergeCell ref="H60:I60"/>
    <mergeCell ref="P60:R60"/>
    <mergeCell ref="A57:B57"/>
    <mergeCell ref="F57:G57"/>
    <mergeCell ref="H57:I57"/>
    <mergeCell ref="P57:R57"/>
    <mergeCell ref="A58:B58"/>
    <mergeCell ref="F58:G58"/>
    <mergeCell ref="H58:I58"/>
    <mergeCell ref="P58:R58"/>
    <mergeCell ref="A63:B63"/>
    <mergeCell ref="F63:G63"/>
    <mergeCell ref="H63:I63"/>
    <mergeCell ref="P63:R63"/>
    <mergeCell ref="A64:B64"/>
    <mergeCell ref="F64:G64"/>
    <mergeCell ref="H64:I64"/>
    <mergeCell ref="P64:R64"/>
    <mergeCell ref="A61:B61"/>
    <mergeCell ref="F61:G61"/>
    <mergeCell ref="H61:I61"/>
    <mergeCell ref="P61:R61"/>
    <mergeCell ref="A62:B62"/>
    <mergeCell ref="F62:G62"/>
    <mergeCell ref="H62:I62"/>
    <mergeCell ref="P62:R62"/>
    <mergeCell ref="A67:B67"/>
    <mergeCell ref="F67:G67"/>
    <mergeCell ref="H67:I67"/>
    <mergeCell ref="P67:R67"/>
    <mergeCell ref="A68:B68"/>
    <mergeCell ref="F68:G68"/>
    <mergeCell ref="H68:I68"/>
    <mergeCell ref="P68:R68"/>
    <mergeCell ref="A65:B65"/>
    <mergeCell ref="F65:G65"/>
    <mergeCell ref="H65:I65"/>
    <mergeCell ref="P65:R65"/>
    <mergeCell ref="A66:B66"/>
    <mergeCell ref="F66:G66"/>
    <mergeCell ref="H66:I66"/>
    <mergeCell ref="P66:R66"/>
    <mergeCell ref="A71:B71"/>
    <mergeCell ref="F71:G71"/>
    <mergeCell ref="H71:I71"/>
    <mergeCell ref="P71:R71"/>
    <mergeCell ref="A72:B72"/>
    <mergeCell ref="F72:G72"/>
    <mergeCell ref="H72:I72"/>
    <mergeCell ref="P72:R72"/>
    <mergeCell ref="A69:B69"/>
    <mergeCell ref="F69:G69"/>
    <mergeCell ref="H69:I69"/>
    <mergeCell ref="P69:R69"/>
    <mergeCell ref="A70:B70"/>
    <mergeCell ref="F70:G70"/>
    <mergeCell ref="H70:I70"/>
    <mergeCell ref="P70:R70"/>
    <mergeCell ref="A75:B75"/>
    <mergeCell ref="F75:G75"/>
    <mergeCell ref="H75:I75"/>
    <mergeCell ref="P75:R75"/>
    <mergeCell ref="A76:B76"/>
    <mergeCell ref="F76:G76"/>
    <mergeCell ref="H76:I76"/>
    <mergeCell ref="P76:R76"/>
    <mergeCell ref="A73:B73"/>
    <mergeCell ref="F73:G73"/>
    <mergeCell ref="H73:I73"/>
    <mergeCell ref="P73:R73"/>
    <mergeCell ref="A74:B74"/>
    <mergeCell ref="F74:G74"/>
    <mergeCell ref="H74:I74"/>
    <mergeCell ref="P74:R74"/>
    <mergeCell ref="E83:F83"/>
    <mergeCell ref="G83:H83"/>
    <mergeCell ref="K83:P86"/>
    <mergeCell ref="E84:F86"/>
    <mergeCell ref="G84:H86"/>
    <mergeCell ref="I84:I86"/>
    <mergeCell ref="J84:J86"/>
    <mergeCell ref="A77:B77"/>
    <mergeCell ref="F77:G77"/>
    <mergeCell ref="H77:I77"/>
    <mergeCell ref="P77:R77"/>
    <mergeCell ref="A80:Y80"/>
    <mergeCell ref="E82:J82"/>
    <mergeCell ref="K82:P82"/>
    <mergeCell ref="Q86:T86"/>
    <mergeCell ref="A87:C87"/>
    <mergeCell ref="G87:H87"/>
    <mergeCell ref="K87:N87"/>
    <mergeCell ref="A88:A90"/>
    <mergeCell ref="B88:C88"/>
    <mergeCell ref="G88:H88"/>
    <mergeCell ref="K88:N88"/>
    <mergeCell ref="B89:C89"/>
    <mergeCell ref="G89:H89"/>
    <mergeCell ref="AB93:AC93"/>
    <mergeCell ref="AD93:AF93"/>
    <mergeCell ref="A93:B93"/>
    <mergeCell ref="C93:E93"/>
    <mergeCell ref="G93:I93"/>
    <mergeCell ref="K93:L93"/>
    <mergeCell ref="O93:Q93"/>
    <mergeCell ref="U93:X93"/>
    <mergeCell ref="K89:N89"/>
    <mergeCell ref="B90:C90"/>
    <mergeCell ref="G90:H90"/>
    <mergeCell ref="K90:N90"/>
    <mergeCell ref="A91:C91"/>
    <mergeCell ref="G91:H91"/>
    <mergeCell ref="K91:N91"/>
  </mergeCells>
  <conditionalFormatting sqref="Y20:Y21">
    <cfRule type="iconSet" priority="31">
      <iconSet iconSet="4Arrows" showValue="0">
        <cfvo type="percent" val="0"/>
        <cfvo type="num" val="0.6"/>
        <cfvo type="num" val="0.8"/>
        <cfvo type="num" val="0.9"/>
      </iconSet>
    </cfRule>
    <cfRule type="cellIs" dxfId="75" priority="32" operator="lessThan">
      <formula>0.6</formula>
    </cfRule>
    <cfRule type="cellIs" dxfId="74" priority="33" operator="between">
      <formula>0.8</formula>
      <formula>0.899999999999999</formula>
    </cfRule>
    <cfRule type="cellIs" dxfId="73" priority="34" operator="between">
      <formula>0.6</formula>
      <formula>0.8</formula>
    </cfRule>
    <cfRule type="cellIs" dxfId="72" priority="35" operator="greaterThanOrEqual">
      <formula>0.9</formula>
    </cfRule>
  </conditionalFormatting>
  <conditionalFormatting sqref="Y28:Y30">
    <cfRule type="iconSet" priority="26">
      <iconSet iconSet="4Arrows" showValue="0">
        <cfvo type="percent" val="0"/>
        <cfvo type="num" val="0.6"/>
        <cfvo type="num" val="0.8"/>
        <cfvo type="num" val="0.9"/>
      </iconSet>
    </cfRule>
    <cfRule type="cellIs" dxfId="71" priority="27" operator="lessThan">
      <formula>0.6</formula>
    </cfRule>
    <cfRule type="cellIs" dxfId="70" priority="28" operator="between">
      <formula>0.8</formula>
      <formula>0.899999999999999</formula>
    </cfRule>
    <cfRule type="cellIs" dxfId="69" priority="29" operator="between">
      <formula>0.6</formula>
      <formula>0.8</formula>
    </cfRule>
    <cfRule type="cellIs" dxfId="68" priority="30" operator="greaterThanOrEqual">
      <formula>0.9</formula>
    </cfRule>
  </conditionalFormatting>
  <conditionalFormatting sqref="Y41:Y43">
    <cfRule type="iconSet" priority="21">
      <iconSet iconSet="4Arrows" showValue="0">
        <cfvo type="percent" val="0"/>
        <cfvo type="num" val="0.6"/>
        <cfvo type="num" val="0.8"/>
        <cfvo type="num" val="0.9"/>
      </iconSet>
    </cfRule>
    <cfRule type="cellIs" dxfId="67" priority="22" operator="lessThan">
      <formula>0.6</formula>
    </cfRule>
    <cfRule type="cellIs" dxfId="66" priority="23" operator="between">
      <formula>0.8</formula>
      <formula>0.899999999999999</formula>
    </cfRule>
    <cfRule type="cellIs" dxfId="65" priority="24" operator="between">
      <formula>0.6</formula>
      <formula>0.8</formula>
    </cfRule>
    <cfRule type="cellIs" dxfId="64" priority="25" operator="greaterThanOrEqual">
      <formula>0.9</formula>
    </cfRule>
  </conditionalFormatting>
  <conditionalFormatting sqref="Y52:Y76">
    <cfRule type="iconSet" priority="16">
      <iconSet iconSet="4Arrows" showValue="0">
        <cfvo type="percent" val="0"/>
        <cfvo type="num" val="0.6"/>
        <cfvo type="num" val="0.8"/>
        <cfvo type="num" val="0.9"/>
      </iconSet>
    </cfRule>
    <cfRule type="cellIs" dxfId="63" priority="17" operator="lessThan">
      <formula>0.6</formula>
    </cfRule>
    <cfRule type="cellIs" dxfId="62" priority="18" operator="between">
      <formula>0.8</formula>
      <formula>0.899999999999999</formula>
    </cfRule>
    <cfRule type="cellIs" dxfId="61" priority="19" operator="between">
      <formula>0.6</formula>
      <formula>0.8</formula>
    </cfRule>
    <cfRule type="cellIs" dxfId="60" priority="20" operator="greaterThanOrEqual">
      <formula>0.9</formula>
    </cfRule>
  </conditionalFormatting>
  <conditionalFormatting sqref="J88:J91">
    <cfRule type="iconSet" priority="11">
      <iconSet iconSet="4Arrows" showValue="0">
        <cfvo type="percent" val="0"/>
        <cfvo type="num" val="0.6"/>
        <cfvo type="num" val="0.8"/>
        <cfvo type="num" val="0.9"/>
      </iconSet>
    </cfRule>
    <cfRule type="cellIs" dxfId="59" priority="12" operator="lessThan">
      <formula>0.6</formula>
    </cfRule>
    <cfRule type="cellIs" dxfId="58" priority="13" operator="between">
      <formula>0.8</formula>
      <formula>0.899999999999999</formula>
    </cfRule>
    <cfRule type="cellIs" dxfId="57" priority="14" operator="between">
      <formula>0.6</formula>
      <formula>0.8</formula>
    </cfRule>
    <cfRule type="cellIs" dxfId="56" priority="15" operator="greaterThanOrEqual">
      <formula>0.9</formula>
    </cfRule>
  </conditionalFormatting>
  <conditionalFormatting sqref="T88:T90">
    <cfRule type="iconSet" priority="6">
      <iconSet iconSet="4Arrows" showValue="0">
        <cfvo type="percent" val="0"/>
        <cfvo type="num" val="0.6"/>
        <cfvo type="num" val="0.8"/>
        <cfvo type="num" val="0.9"/>
      </iconSet>
    </cfRule>
    <cfRule type="cellIs" dxfId="55" priority="7" operator="lessThan">
      <formula>0.6</formula>
    </cfRule>
    <cfRule type="cellIs" dxfId="54" priority="8" operator="between">
      <formula>0.8</formula>
      <formula>0.899999999999999</formula>
    </cfRule>
    <cfRule type="cellIs" dxfId="53" priority="9" operator="between">
      <formula>0.6</formula>
      <formula>0.8</formula>
    </cfRule>
    <cfRule type="cellIs" dxfId="52" priority="10" operator="greaterThanOrEqual">
      <formula>0.9</formula>
    </cfRule>
  </conditionalFormatting>
  <conditionalFormatting sqref="J84">
    <cfRule type="iconSet" priority="1">
      <iconSet iconSet="4Arrows" showValue="0">
        <cfvo type="percent" val="0"/>
        <cfvo type="num" val="0.6"/>
        <cfvo type="num" val="0.8"/>
        <cfvo type="num" val="0.9"/>
      </iconSet>
    </cfRule>
    <cfRule type="cellIs" dxfId="51" priority="2" operator="lessThan">
      <formula>0.6</formula>
    </cfRule>
    <cfRule type="cellIs" dxfId="50" priority="3" operator="between">
      <formula>0.8</formula>
      <formula>0.899999999999999</formula>
    </cfRule>
    <cfRule type="cellIs" dxfId="49" priority="4" operator="between">
      <formula>0.6</formula>
      <formula>0.8</formula>
    </cfRule>
    <cfRule type="cellIs" dxfId="48" priority="5"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XDK109"/>
  <sheetViews>
    <sheetView topLeftCell="A10" zoomScale="20" zoomScaleNormal="20" workbookViewId="0">
      <selection activeCell="A93" sqref="A93:XFD96"/>
    </sheetView>
  </sheetViews>
  <sheetFormatPr baseColWidth="10" defaultRowHeight="12.75" x14ac:dyDescent="0.25"/>
  <cols>
    <col min="1" max="2" width="48.85546875" style="2" customWidth="1"/>
    <col min="3" max="3" width="74" style="2" customWidth="1"/>
    <col min="4" max="4" width="71.7109375" style="2" customWidth="1"/>
    <col min="5" max="5" width="71.285156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47" style="2" customWidth="1"/>
    <col min="15" max="15" width="53.85546875" style="2" customWidth="1"/>
    <col min="16" max="18" width="37.85546875" style="2" customWidth="1"/>
    <col min="19" max="19" width="26.42578125" style="73" customWidth="1"/>
    <col min="20" max="20" width="30.85546875" style="2" customWidth="1"/>
    <col min="21" max="21" width="35.42578125" style="2" customWidth="1"/>
    <col min="22" max="22" width="26.7109375" style="2" customWidth="1"/>
    <col min="23" max="24" width="22.42578125" style="2" customWidth="1"/>
    <col min="25" max="25" width="29.14062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s="2" customFormat="1" ht="135.75" customHeight="1" x14ac:dyDescent="0.25">
      <c r="A6" s="394" t="s">
        <v>3</v>
      </c>
      <c r="B6" s="394"/>
      <c r="C6" s="394"/>
      <c r="D6" s="10"/>
      <c r="E6" s="458" t="s">
        <v>1550</v>
      </c>
      <c r="F6" s="458"/>
      <c r="G6" s="458"/>
      <c r="H6" s="458"/>
      <c r="I6" s="458"/>
      <c r="J6" s="458"/>
      <c r="K6" s="458"/>
      <c r="L6" s="458"/>
      <c r="M6" s="458"/>
      <c r="N6" s="7"/>
      <c r="O6" s="7"/>
      <c r="P6" s="7"/>
      <c r="Q6" s="7"/>
      <c r="R6" s="7"/>
      <c r="S6" s="8"/>
      <c r="T6" s="7"/>
      <c r="U6" s="7"/>
    </row>
    <row r="7" spans="1:64" s="2" customFormat="1" ht="13.5" customHeight="1" x14ac:dyDescent="0.25">
      <c r="A7" s="11"/>
      <c r="B7" s="11"/>
      <c r="C7" s="12"/>
      <c r="D7" s="10"/>
      <c r="E7" s="13"/>
      <c r="F7" s="13"/>
      <c r="G7" s="13"/>
      <c r="H7" s="13"/>
      <c r="I7" s="14"/>
      <c r="J7" s="14"/>
      <c r="K7" s="14"/>
      <c r="L7" s="14"/>
      <c r="M7" s="14"/>
      <c r="N7" s="14"/>
      <c r="O7" s="14"/>
      <c r="P7" s="14"/>
      <c r="Q7" s="14"/>
      <c r="R7" s="14"/>
      <c r="S7" s="14"/>
      <c r="T7" s="14"/>
      <c r="U7" s="14"/>
    </row>
    <row r="8" spans="1:64" s="2" customFormat="1" ht="87.75" customHeight="1" x14ac:dyDescent="0.25">
      <c r="A8" s="396" t="s">
        <v>5</v>
      </c>
      <c r="B8" s="396"/>
      <c r="C8" s="396"/>
      <c r="D8" s="10"/>
      <c r="E8" s="397" t="s">
        <v>614</v>
      </c>
      <c r="F8" s="397"/>
      <c r="G8" s="397"/>
      <c r="H8" s="397"/>
      <c r="I8" s="397"/>
      <c r="J8" s="397"/>
      <c r="K8" s="397"/>
      <c r="L8" s="397"/>
      <c r="M8" s="397"/>
      <c r="N8" s="7"/>
      <c r="O8" s="7"/>
      <c r="P8" s="7"/>
      <c r="Q8" s="13"/>
      <c r="R8" s="13"/>
      <c r="S8" s="18"/>
      <c r="T8" s="13"/>
      <c r="U8" s="13"/>
    </row>
    <row r="9" spans="1:64" s="2" customFormat="1" ht="18.75" customHeight="1" x14ac:dyDescent="0.25">
      <c r="A9" s="12"/>
      <c r="B9" s="12"/>
      <c r="C9" s="12"/>
      <c r="D9" s="10"/>
      <c r="E9" s="18"/>
      <c r="F9" s="18"/>
      <c r="G9" s="18"/>
      <c r="H9" s="18"/>
      <c r="I9" s="17"/>
      <c r="J9" s="18"/>
      <c r="K9" s="18"/>
      <c r="L9" s="18"/>
      <c r="M9" s="18"/>
      <c r="N9" s="18"/>
      <c r="O9" s="18"/>
      <c r="P9" s="18"/>
      <c r="Q9" s="18"/>
      <c r="R9" s="18"/>
      <c r="S9" s="18"/>
      <c r="T9" s="18"/>
      <c r="U9" s="18"/>
    </row>
    <row r="10" spans="1:64" s="2" customFormat="1" ht="69" customHeight="1" x14ac:dyDescent="0.25">
      <c r="A10" s="396" t="s">
        <v>7</v>
      </c>
      <c r="B10" s="396"/>
      <c r="C10" s="396"/>
      <c r="D10" s="10"/>
      <c r="E10" s="396" t="s">
        <v>1397</v>
      </c>
      <c r="F10" s="396"/>
      <c r="G10" s="396"/>
      <c r="H10" s="13"/>
      <c r="I10" s="13"/>
      <c r="J10" s="13"/>
      <c r="K10" s="13"/>
      <c r="L10" s="13"/>
      <c r="M10" s="13"/>
      <c r="N10" s="13"/>
      <c r="O10" s="13"/>
      <c r="P10" s="13"/>
      <c r="Q10" s="13"/>
      <c r="R10" s="13"/>
      <c r="S10" s="18"/>
      <c r="T10" s="13"/>
      <c r="U10" s="13"/>
    </row>
    <row r="11" spans="1:64" s="2" customFormat="1" ht="80.25" customHeight="1" x14ac:dyDescent="0.25">
      <c r="A11" s="396" t="s">
        <v>9</v>
      </c>
      <c r="B11" s="396"/>
      <c r="C11" s="396"/>
      <c r="D11" s="10"/>
      <c r="E11" s="396" t="s">
        <v>1551</v>
      </c>
      <c r="F11" s="396"/>
      <c r="G11" s="396"/>
      <c r="H11" s="13"/>
      <c r="I11" s="13"/>
      <c r="J11" s="13"/>
      <c r="K11" s="13"/>
      <c r="L11" s="13"/>
      <c r="M11" s="13"/>
      <c r="N11" s="13"/>
      <c r="O11" s="13"/>
      <c r="P11" s="13"/>
      <c r="Q11" s="13"/>
      <c r="R11" s="13"/>
      <c r="S11" s="18"/>
      <c r="T11" s="13"/>
      <c r="U11" s="13"/>
    </row>
    <row r="12" spans="1:64" s="2" customFormat="1" ht="112.5" customHeight="1" x14ac:dyDescent="0.25">
      <c r="A12" s="399" t="s">
        <v>11</v>
      </c>
      <c r="B12" s="399"/>
      <c r="C12" s="399"/>
      <c r="D12" s="399"/>
      <c r="E12" s="400" t="s">
        <v>1552</v>
      </c>
      <c r="F12" s="400"/>
      <c r="G12" s="400"/>
      <c r="H12" s="400"/>
      <c r="I12" s="400"/>
      <c r="J12" s="400"/>
      <c r="K12" s="400"/>
      <c r="L12" s="400"/>
      <c r="M12" s="400"/>
      <c r="N12" s="400"/>
      <c r="O12" s="400"/>
      <c r="P12" s="400"/>
      <c r="Q12" s="400"/>
      <c r="R12" s="400"/>
      <c r="S12" s="400"/>
      <c r="T12" s="400"/>
      <c r="U12" s="400"/>
    </row>
    <row r="13" spans="1:64" s="2" customFormat="1" ht="112.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row>
    <row r="14" spans="1:64" s="2" customFormat="1" ht="275.25" customHeight="1" x14ac:dyDescent="0.25">
      <c r="A14" s="399" t="s">
        <v>13</v>
      </c>
      <c r="B14" s="399"/>
      <c r="C14" s="399"/>
      <c r="D14" s="399"/>
      <c r="E14" s="457" t="s">
        <v>1553</v>
      </c>
      <c r="F14" s="457"/>
      <c r="G14" s="457"/>
      <c r="H14" s="457"/>
      <c r="I14" s="457"/>
      <c r="J14" s="457"/>
      <c r="K14" s="457"/>
      <c r="L14" s="457"/>
      <c r="M14" s="457"/>
      <c r="N14" s="457"/>
      <c r="O14" s="457"/>
      <c r="P14" s="457"/>
      <c r="Q14" s="457"/>
      <c r="R14" s="457"/>
      <c r="S14" s="457"/>
      <c r="T14" s="457"/>
      <c r="U14" s="457"/>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452"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452"/>
      <c r="V19" s="36" t="s">
        <v>24</v>
      </c>
      <c r="W19" s="36" t="s">
        <v>25</v>
      </c>
      <c r="X19" s="37" t="s">
        <v>26</v>
      </c>
      <c r="Y19" s="38" t="s">
        <v>27</v>
      </c>
    </row>
    <row r="20" spans="1:25" s="2" customFormat="1" ht="201" customHeight="1" x14ac:dyDescent="0.25">
      <c r="A20" s="455" t="s">
        <v>28</v>
      </c>
      <c r="B20" s="455"/>
      <c r="C20" s="455"/>
      <c r="D20" s="455" t="s">
        <v>29</v>
      </c>
      <c r="E20" s="455"/>
      <c r="F20" s="455" t="s">
        <v>1402</v>
      </c>
      <c r="G20" s="455"/>
      <c r="H20" s="455"/>
      <c r="I20" s="39" t="s">
        <v>31</v>
      </c>
      <c r="J20" s="430" t="s">
        <v>1554</v>
      </c>
      <c r="K20" s="430"/>
      <c r="L20" s="430"/>
      <c r="M20" s="430"/>
      <c r="N20" s="430"/>
      <c r="O20" s="430"/>
      <c r="P20" s="431" t="s">
        <v>1555</v>
      </c>
      <c r="Q20" s="431"/>
      <c r="R20" s="431"/>
      <c r="S20" s="431"/>
      <c r="T20" s="45" t="s">
        <v>38</v>
      </c>
      <c r="U20" s="53">
        <v>0.13</v>
      </c>
      <c r="V20" s="266">
        <v>0.13</v>
      </c>
      <c r="W20" s="266">
        <v>0.10100000000000001</v>
      </c>
      <c r="X20" s="56">
        <f>+W20/V20</f>
        <v>0.77692307692307694</v>
      </c>
      <c r="Y20" s="283">
        <f>X20</f>
        <v>0.77692307692307694</v>
      </c>
    </row>
    <row r="21" spans="1:25" s="2" customFormat="1" ht="313.5" customHeight="1" x14ac:dyDescent="0.25">
      <c r="A21" s="455"/>
      <c r="B21" s="455"/>
      <c r="C21" s="455"/>
      <c r="D21" s="455"/>
      <c r="E21" s="455"/>
      <c r="F21" s="455"/>
      <c r="G21" s="455"/>
      <c r="H21" s="455"/>
      <c r="I21" s="39" t="s">
        <v>35</v>
      </c>
      <c r="J21" s="430" t="s">
        <v>1556</v>
      </c>
      <c r="K21" s="430"/>
      <c r="L21" s="430"/>
      <c r="M21" s="430"/>
      <c r="N21" s="430"/>
      <c r="O21" s="430"/>
      <c r="P21" s="431" t="s">
        <v>1557</v>
      </c>
      <c r="Q21" s="431"/>
      <c r="R21" s="431"/>
      <c r="S21" s="431"/>
      <c r="T21" s="45" t="s">
        <v>34</v>
      </c>
      <c r="U21" s="220">
        <v>10</v>
      </c>
      <c r="V21" s="241">
        <f>+Q104</f>
        <v>7</v>
      </c>
      <c r="W21" s="241">
        <f>+R104</f>
        <v>7</v>
      </c>
      <c r="X21" s="56">
        <f>+W21/V21</f>
        <v>1</v>
      </c>
      <c r="Y21" s="283">
        <f>X21</f>
        <v>1</v>
      </c>
    </row>
    <row r="22" spans="1:25" s="2" customFormat="1" ht="266.25" customHeight="1" x14ac:dyDescent="0.25">
      <c r="A22" s="455"/>
      <c r="B22" s="455"/>
      <c r="C22" s="455"/>
      <c r="D22" s="455"/>
      <c r="E22" s="455"/>
      <c r="F22" s="455"/>
      <c r="G22" s="455"/>
      <c r="H22" s="455"/>
      <c r="I22" s="39" t="s">
        <v>35</v>
      </c>
      <c r="J22" s="430" t="s">
        <v>1558</v>
      </c>
      <c r="K22" s="430"/>
      <c r="L22" s="430"/>
      <c r="M22" s="430"/>
      <c r="N22" s="430"/>
      <c r="O22" s="430"/>
      <c r="P22" s="388" t="s">
        <v>1559</v>
      </c>
      <c r="Q22" s="388"/>
      <c r="R22" s="388"/>
      <c r="S22" s="388"/>
      <c r="T22" s="45" t="s">
        <v>123</v>
      </c>
      <c r="U22" s="220">
        <v>9</v>
      </c>
      <c r="V22" s="241">
        <f>+Q105</f>
        <v>9</v>
      </c>
      <c r="W22" s="241">
        <f>+R105</f>
        <v>9</v>
      </c>
      <c r="X22" s="56">
        <f>+W22/V22</f>
        <v>1</v>
      </c>
      <c r="Y22" s="283">
        <f>X22</f>
        <v>1</v>
      </c>
    </row>
    <row r="23" spans="1:25"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row>
    <row r="24" spans="1:25" s="2" customFormat="1" ht="12.75" customHeight="1" x14ac:dyDescent="0.25">
      <c r="A24" s="27"/>
      <c r="B24" s="27"/>
      <c r="C24" s="27"/>
      <c r="D24" s="27"/>
      <c r="E24" s="26"/>
      <c r="F24" s="26"/>
      <c r="G24" s="26"/>
      <c r="H24" s="26"/>
      <c r="I24" s="26"/>
      <c r="J24" s="26"/>
      <c r="K24" s="26"/>
      <c r="L24" s="26"/>
      <c r="M24" s="26"/>
      <c r="N24" s="26"/>
      <c r="O24" s="26"/>
      <c r="P24" s="26"/>
      <c r="Q24" s="26"/>
      <c r="R24" s="26"/>
      <c r="S24" s="28"/>
      <c r="T24" s="26"/>
      <c r="U24" s="26"/>
    </row>
    <row r="25" spans="1:25" s="2" customFormat="1" ht="95.25" customHeight="1" x14ac:dyDescent="0.25">
      <c r="A25" s="423" t="s">
        <v>45</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row>
    <row r="26" spans="1:25" s="2" customFormat="1" x14ac:dyDescent="0.25">
      <c r="A26" s="16"/>
      <c r="B26" s="16"/>
      <c r="C26" s="16"/>
      <c r="D26" s="16"/>
      <c r="E26" s="16"/>
      <c r="F26" s="16"/>
      <c r="G26" s="16"/>
      <c r="H26" s="16"/>
      <c r="I26" s="16"/>
      <c r="J26" s="16"/>
      <c r="K26" s="16"/>
      <c r="L26" s="16"/>
      <c r="M26" s="16"/>
      <c r="N26" s="16"/>
      <c r="O26" s="16"/>
      <c r="P26" s="16"/>
      <c r="Q26" s="16"/>
      <c r="R26" s="16"/>
      <c r="S26" s="47"/>
      <c r="T26" s="16"/>
      <c r="U26" s="16"/>
    </row>
    <row r="27" spans="1:25" s="48" customFormat="1" ht="84" customHeight="1" x14ac:dyDescent="0.25">
      <c r="A27" s="379" t="s">
        <v>46</v>
      </c>
      <c r="B27" s="379"/>
      <c r="C27" s="379"/>
      <c r="D27" s="379"/>
      <c r="E27" s="379"/>
      <c r="F27" s="379"/>
      <c r="G27" s="379"/>
      <c r="H27" s="379"/>
      <c r="I27" s="391" t="s">
        <v>47</v>
      </c>
      <c r="J27" s="391"/>
      <c r="K27" s="391"/>
      <c r="L27" s="391"/>
      <c r="M27" s="391"/>
      <c r="N27" s="391"/>
      <c r="O27" s="379" t="s">
        <v>48</v>
      </c>
      <c r="P27" s="375" t="s">
        <v>49</v>
      </c>
      <c r="Q27" s="375"/>
      <c r="R27" s="375"/>
      <c r="S27" s="375" t="s">
        <v>50</v>
      </c>
      <c r="T27" s="376" t="s">
        <v>22</v>
      </c>
      <c r="U27" s="452" t="s">
        <v>51</v>
      </c>
      <c r="V27" s="378">
        <v>2018</v>
      </c>
      <c r="W27" s="378"/>
      <c r="X27" s="378"/>
      <c r="Y27" s="378"/>
    </row>
    <row r="28" spans="1:25" s="48" customFormat="1" ht="84" customHeight="1" x14ac:dyDescent="0.25">
      <c r="A28" s="379"/>
      <c r="B28" s="379"/>
      <c r="C28" s="379"/>
      <c r="D28" s="379"/>
      <c r="E28" s="379"/>
      <c r="F28" s="379"/>
      <c r="G28" s="379"/>
      <c r="H28" s="379"/>
      <c r="I28" s="391"/>
      <c r="J28" s="391"/>
      <c r="K28" s="391"/>
      <c r="L28" s="391"/>
      <c r="M28" s="391"/>
      <c r="N28" s="391"/>
      <c r="O28" s="379"/>
      <c r="P28" s="375"/>
      <c r="Q28" s="375"/>
      <c r="R28" s="375"/>
      <c r="S28" s="375"/>
      <c r="T28" s="376"/>
      <c r="U28" s="452"/>
      <c r="V28" s="36" t="s">
        <v>24</v>
      </c>
      <c r="W28" s="36" t="s">
        <v>25</v>
      </c>
      <c r="X28" s="37" t="s">
        <v>26</v>
      </c>
      <c r="Y28" s="38" t="s">
        <v>27</v>
      </c>
    </row>
    <row r="29" spans="1:25" s="48" customFormat="1" ht="234" customHeight="1" x14ac:dyDescent="0.25">
      <c r="A29" s="390" t="s">
        <v>1560</v>
      </c>
      <c r="B29" s="390"/>
      <c r="C29" s="390"/>
      <c r="D29" s="390"/>
      <c r="E29" s="390"/>
      <c r="F29" s="390"/>
      <c r="G29" s="390"/>
      <c r="H29" s="390"/>
      <c r="I29" s="390" t="s">
        <v>1561</v>
      </c>
      <c r="J29" s="390"/>
      <c r="K29" s="390"/>
      <c r="L29" s="390"/>
      <c r="M29" s="390"/>
      <c r="N29" s="390"/>
      <c r="O29" s="51">
        <v>83</v>
      </c>
      <c r="P29" s="453" t="s">
        <v>1562</v>
      </c>
      <c r="Q29" s="453"/>
      <c r="R29" s="453"/>
      <c r="S29" s="84" t="s">
        <v>1101</v>
      </c>
      <c r="T29" s="40" t="s">
        <v>34</v>
      </c>
      <c r="U29" s="220">
        <v>16</v>
      </c>
      <c r="V29" s="241">
        <v>16</v>
      </c>
      <c r="W29" s="241">
        <v>16</v>
      </c>
      <c r="X29" s="56">
        <f>+W29/V29</f>
        <v>1</v>
      </c>
      <c r="Y29" s="283">
        <f>X29</f>
        <v>1</v>
      </c>
    </row>
    <row r="30" spans="1:25" s="48" customFormat="1" ht="276.75" customHeight="1" x14ac:dyDescent="0.25">
      <c r="A30" s="390"/>
      <c r="B30" s="390"/>
      <c r="C30" s="390"/>
      <c r="D30" s="390"/>
      <c r="E30" s="390"/>
      <c r="F30" s="390"/>
      <c r="G30" s="390"/>
      <c r="H30" s="390"/>
      <c r="I30" s="390"/>
      <c r="J30" s="390"/>
      <c r="K30" s="390"/>
      <c r="L30" s="390"/>
      <c r="M30" s="390"/>
      <c r="N30" s="390"/>
      <c r="O30" s="51">
        <v>121</v>
      </c>
      <c r="P30" s="453" t="s">
        <v>1563</v>
      </c>
      <c r="Q30" s="453"/>
      <c r="R30" s="453"/>
      <c r="S30" s="84" t="s">
        <v>1101</v>
      </c>
      <c r="T30" s="40" t="s">
        <v>34</v>
      </c>
      <c r="U30" s="220">
        <v>7</v>
      </c>
      <c r="V30" s="241">
        <v>7</v>
      </c>
      <c r="W30" s="241">
        <v>7</v>
      </c>
      <c r="X30" s="56">
        <f>+W30/V30</f>
        <v>1</v>
      </c>
      <c r="Y30" s="283">
        <f>X30</f>
        <v>1</v>
      </c>
    </row>
    <row r="31" spans="1:25" s="2" customFormat="1" ht="231" customHeight="1" x14ac:dyDescent="0.25">
      <c r="A31" s="390"/>
      <c r="B31" s="390"/>
      <c r="C31" s="390"/>
      <c r="D31" s="390"/>
      <c r="E31" s="390"/>
      <c r="F31" s="390"/>
      <c r="G31" s="390"/>
      <c r="H31" s="390"/>
      <c r="I31" s="390"/>
      <c r="J31" s="390"/>
      <c r="K31" s="390"/>
      <c r="L31" s="390"/>
      <c r="M31" s="390"/>
      <c r="N31" s="390"/>
      <c r="O31" s="51">
        <v>124</v>
      </c>
      <c r="P31" s="453" t="s">
        <v>1564</v>
      </c>
      <c r="Q31" s="453"/>
      <c r="R31" s="453"/>
      <c r="S31" s="84" t="s">
        <v>55</v>
      </c>
      <c r="T31" s="40" t="s">
        <v>123</v>
      </c>
      <c r="U31" s="220">
        <v>9</v>
      </c>
      <c r="V31" s="241">
        <v>9</v>
      </c>
      <c r="W31" s="241">
        <v>9</v>
      </c>
      <c r="X31" s="56">
        <f>+W31/V31</f>
        <v>1</v>
      </c>
      <c r="Y31" s="283">
        <f>X31</f>
        <v>1</v>
      </c>
    </row>
    <row r="32" spans="1:25" s="2" customFormat="1" ht="12.75" customHeight="1" x14ac:dyDescent="0.25">
      <c r="A32" s="27"/>
      <c r="B32" s="27"/>
      <c r="C32" s="27"/>
      <c r="D32" s="27"/>
      <c r="E32" s="26"/>
      <c r="F32" s="26"/>
      <c r="G32" s="26"/>
      <c r="H32" s="26"/>
      <c r="I32" s="26"/>
      <c r="J32" s="26"/>
      <c r="K32" s="26"/>
      <c r="L32" s="26"/>
      <c r="M32" s="26"/>
      <c r="N32" s="26"/>
      <c r="O32" s="26"/>
      <c r="P32" s="26"/>
      <c r="Q32" s="26"/>
      <c r="R32" s="26"/>
      <c r="S32" s="28"/>
      <c r="T32" s="26"/>
      <c r="U32" s="26"/>
    </row>
    <row r="33" spans="1:25 16150:16339" s="2" customFormat="1" ht="12.75" customHeight="1" x14ac:dyDescent="0.25">
      <c r="A33" s="27"/>
      <c r="B33" s="27"/>
      <c r="C33" s="27"/>
      <c r="D33" s="27"/>
      <c r="E33" s="26"/>
      <c r="F33" s="26"/>
      <c r="G33" s="26"/>
      <c r="H33" s="26"/>
      <c r="I33" s="26"/>
      <c r="J33" s="26"/>
      <c r="K33" s="26"/>
      <c r="L33" s="26"/>
      <c r="M33" s="26"/>
      <c r="N33" s="26"/>
      <c r="O33" s="26"/>
      <c r="P33" s="26"/>
      <c r="Q33" s="26"/>
      <c r="R33" s="26"/>
      <c r="S33" s="28"/>
      <c r="T33" s="26"/>
      <c r="U33" s="26"/>
    </row>
    <row r="34" spans="1:25 16150:16339" s="2" customFormat="1" ht="80.25" customHeight="1" x14ac:dyDescent="0.25">
      <c r="A34" s="423" t="s">
        <v>56</v>
      </c>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row>
    <row r="35" spans="1:25 16150:16339" s="6" customFormat="1" ht="12" customHeight="1" x14ac:dyDescent="0.25">
      <c r="A35" s="57"/>
      <c r="B35" s="57"/>
      <c r="C35" s="57"/>
      <c r="D35" s="57"/>
      <c r="E35" s="57"/>
      <c r="F35" s="57"/>
      <c r="G35" s="57"/>
      <c r="H35" s="57"/>
      <c r="I35" s="57"/>
      <c r="J35" s="57"/>
      <c r="K35" s="57"/>
      <c r="L35" s="57"/>
      <c r="M35" s="57"/>
      <c r="N35" s="57"/>
      <c r="O35" s="57"/>
      <c r="P35" s="57"/>
      <c r="Q35" s="57"/>
      <c r="R35" s="57"/>
      <c r="S35" s="57"/>
      <c r="T35" s="57"/>
      <c r="U35" s="57"/>
    </row>
    <row r="36" spans="1:25 16150:16339" s="6" customFormat="1" ht="92.25" customHeight="1" x14ac:dyDescent="0.25">
      <c r="A36" s="385" t="s">
        <v>57</v>
      </c>
      <c r="B36" s="385"/>
      <c r="C36" s="386" t="s">
        <v>58</v>
      </c>
      <c r="D36" s="386"/>
      <c r="E36" s="386"/>
      <c r="F36" s="386"/>
      <c r="G36" s="386"/>
      <c r="H36" s="386"/>
      <c r="I36" s="386"/>
      <c r="J36" s="386"/>
      <c r="K36" s="386"/>
      <c r="L36" s="386"/>
      <c r="M36" s="386"/>
      <c r="N36" s="386"/>
      <c r="O36" s="386"/>
      <c r="P36" s="386"/>
      <c r="Q36" s="386"/>
      <c r="R36" s="386"/>
      <c r="S36" s="386"/>
      <c r="T36" s="386"/>
      <c r="U36" s="386"/>
      <c r="V36" s="386"/>
      <c r="W36" s="386"/>
      <c r="X36" s="386"/>
      <c r="Y36" s="386"/>
    </row>
    <row r="37" spans="1:25 16150:16339" s="6" customFormat="1" ht="94.5" customHeight="1" x14ac:dyDescent="0.25">
      <c r="A37" s="385" t="s">
        <v>59</v>
      </c>
      <c r="B37" s="385"/>
      <c r="C37" s="386" t="s">
        <v>60</v>
      </c>
      <c r="D37" s="386"/>
      <c r="E37" s="386"/>
      <c r="F37" s="386"/>
      <c r="G37" s="386"/>
      <c r="H37" s="386"/>
      <c r="I37" s="386"/>
      <c r="J37" s="386"/>
      <c r="K37" s="386"/>
      <c r="L37" s="386"/>
      <c r="M37" s="386"/>
      <c r="N37" s="386"/>
      <c r="O37" s="386"/>
      <c r="P37" s="386"/>
      <c r="Q37" s="386"/>
      <c r="R37" s="386"/>
      <c r="S37" s="386"/>
      <c r="T37" s="386"/>
      <c r="U37" s="386"/>
      <c r="V37" s="386"/>
      <c r="W37" s="386"/>
      <c r="X37" s="386"/>
      <c r="Y37" s="386"/>
    </row>
    <row r="38" spans="1:25 16150:16339" s="6" customFormat="1" ht="159.75" customHeight="1" x14ac:dyDescent="0.25">
      <c r="A38" s="385" t="s">
        <v>61</v>
      </c>
      <c r="B38" s="385"/>
      <c r="C38" s="386" t="s">
        <v>62</v>
      </c>
      <c r="D38" s="386"/>
      <c r="E38" s="386"/>
      <c r="F38" s="386"/>
      <c r="G38" s="386"/>
      <c r="H38" s="386"/>
      <c r="I38" s="386"/>
      <c r="J38" s="386"/>
      <c r="K38" s="386"/>
      <c r="L38" s="386"/>
      <c r="M38" s="386"/>
      <c r="N38" s="386"/>
      <c r="O38" s="386"/>
      <c r="P38" s="386"/>
      <c r="Q38" s="386"/>
      <c r="R38" s="386"/>
      <c r="S38" s="386"/>
      <c r="T38" s="386"/>
      <c r="U38" s="386"/>
      <c r="V38" s="386"/>
      <c r="W38" s="386"/>
      <c r="X38" s="386"/>
      <c r="Y38" s="386"/>
    </row>
    <row r="39" spans="1:25 16150:16339" s="6" customFormat="1" ht="17.25" customHeight="1" x14ac:dyDescent="0.25">
      <c r="A39" s="57"/>
      <c r="B39" s="57"/>
      <c r="C39" s="57"/>
      <c r="D39" s="57"/>
      <c r="E39" s="57"/>
      <c r="F39" s="57"/>
      <c r="G39" s="57"/>
      <c r="H39" s="57"/>
      <c r="I39" s="57"/>
      <c r="J39" s="57"/>
      <c r="K39" s="57"/>
      <c r="L39" s="57"/>
      <c r="M39" s="57"/>
      <c r="N39" s="57"/>
      <c r="O39" s="57"/>
      <c r="P39" s="57"/>
      <c r="Q39" s="57"/>
      <c r="R39" s="57"/>
      <c r="S39" s="57"/>
      <c r="T39" s="57"/>
      <c r="U39" s="57"/>
    </row>
    <row r="40" spans="1:25 16150:16339" s="2" customFormat="1" ht="43.5" customHeight="1" x14ac:dyDescent="0.25">
      <c r="A40" s="379" t="s">
        <v>63</v>
      </c>
      <c r="B40" s="379"/>
      <c r="C40" s="379" t="s">
        <v>64</v>
      </c>
      <c r="D40" s="379" t="s">
        <v>65</v>
      </c>
      <c r="E40" s="380" t="s">
        <v>66</v>
      </c>
      <c r="F40" s="379" t="s">
        <v>67</v>
      </c>
      <c r="G40" s="379"/>
      <c r="H40" s="379"/>
      <c r="I40" s="379"/>
      <c r="J40" s="379" t="s">
        <v>68</v>
      </c>
      <c r="K40" s="384" t="s">
        <v>69</v>
      </c>
      <c r="L40" s="379" t="s">
        <v>70</v>
      </c>
      <c r="M40" s="379"/>
      <c r="N40" s="379"/>
      <c r="O40" s="379" t="s">
        <v>71</v>
      </c>
      <c r="P40" s="375" t="s">
        <v>72</v>
      </c>
      <c r="Q40" s="375"/>
      <c r="R40" s="375"/>
      <c r="S40" s="375" t="s">
        <v>50</v>
      </c>
      <c r="T40" s="376" t="s">
        <v>22</v>
      </c>
      <c r="U40" s="454" t="s">
        <v>116</v>
      </c>
      <c r="V40" s="378">
        <v>2018</v>
      </c>
      <c r="W40" s="378"/>
      <c r="X40" s="378"/>
      <c r="Y40" s="378"/>
    </row>
    <row r="41" spans="1:25 16150:16339" s="2" customFormat="1" ht="140.25" customHeight="1" x14ac:dyDescent="0.25">
      <c r="A41" s="379"/>
      <c r="B41" s="379"/>
      <c r="C41" s="379"/>
      <c r="D41" s="379"/>
      <c r="E41" s="380"/>
      <c r="F41" s="379"/>
      <c r="G41" s="379"/>
      <c r="H41" s="379"/>
      <c r="I41" s="379"/>
      <c r="J41" s="379"/>
      <c r="K41" s="384"/>
      <c r="L41" s="379"/>
      <c r="M41" s="379"/>
      <c r="N41" s="379"/>
      <c r="O41" s="379"/>
      <c r="P41" s="375"/>
      <c r="Q41" s="375"/>
      <c r="R41" s="375"/>
      <c r="S41" s="375"/>
      <c r="T41" s="376"/>
      <c r="U41" s="454"/>
      <c r="V41" s="36" t="s">
        <v>24</v>
      </c>
      <c r="W41" s="36" t="s">
        <v>25</v>
      </c>
      <c r="X41" s="37" t="s">
        <v>26</v>
      </c>
      <c r="Y41" s="38" t="s">
        <v>27</v>
      </c>
    </row>
    <row r="42" spans="1:25 16150:16339" s="2" customFormat="1" ht="334.5" customHeight="1" x14ac:dyDescent="0.25">
      <c r="A42" s="481" t="s">
        <v>1565</v>
      </c>
      <c r="B42" s="481"/>
      <c r="C42" s="225" t="s">
        <v>1409</v>
      </c>
      <c r="D42" s="256" t="s">
        <v>369</v>
      </c>
      <c r="E42" s="230" t="s">
        <v>1566</v>
      </c>
      <c r="F42" s="381" t="s">
        <v>370</v>
      </c>
      <c r="G42" s="381"/>
      <c r="H42" s="381"/>
      <c r="I42" s="381"/>
      <c r="J42" s="277" t="s">
        <v>481</v>
      </c>
      <c r="K42" s="229" t="s">
        <v>614</v>
      </c>
      <c r="L42" s="504" t="s">
        <v>481</v>
      </c>
      <c r="M42" s="504"/>
      <c r="N42" s="504"/>
      <c r="O42" s="277" t="s">
        <v>481</v>
      </c>
      <c r="P42" s="505" t="s">
        <v>481</v>
      </c>
      <c r="Q42" s="505"/>
      <c r="R42" s="505"/>
      <c r="S42" s="84" t="s">
        <v>481</v>
      </c>
      <c r="T42" s="45" t="s">
        <v>481</v>
      </c>
      <c r="U42" s="162" t="s">
        <v>481</v>
      </c>
      <c r="V42" s="241"/>
      <c r="W42" s="241"/>
      <c r="X42" s="56" t="e">
        <f>+W42/V42</f>
        <v>#DIV/0!</v>
      </c>
      <c r="Y42" s="283" t="e">
        <f>X42</f>
        <v>#DIV/0!</v>
      </c>
    </row>
    <row r="43" spans="1:25 16150:16339" s="2" customFormat="1" ht="333" customHeight="1" x14ac:dyDescent="0.25">
      <c r="A43" s="481" t="s">
        <v>1567</v>
      </c>
      <c r="B43" s="481"/>
      <c r="C43" s="225" t="s">
        <v>1409</v>
      </c>
      <c r="D43" s="256" t="s">
        <v>369</v>
      </c>
      <c r="E43" s="230" t="s">
        <v>639</v>
      </c>
      <c r="F43" s="381" t="s">
        <v>1410</v>
      </c>
      <c r="G43" s="381"/>
      <c r="H43" s="381"/>
      <c r="I43" s="381"/>
      <c r="J43" s="228" t="s">
        <v>1568</v>
      </c>
      <c r="K43" s="229" t="s">
        <v>614</v>
      </c>
      <c r="L43" s="503" t="s">
        <v>1569</v>
      </c>
      <c r="M43" s="503"/>
      <c r="N43" s="503"/>
      <c r="O43" s="228" t="s">
        <v>1413</v>
      </c>
      <c r="P43" s="453" t="s">
        <v>647</v>
      </c>
      <c r="Q43" s="453"/>
      <c r="R43" s="453"/>
      <c r="S43" s="84" t="s">
        <v>1101</v>
      </c>
      <c r="T43" s="45" t="s">
        <v>38</v>
      </c>
      <c r="U43" s="162">
        <v>1</v>
      </c>
      <c r="V43" s="55">
        <v>1</v>
      </c>
      <c r="W43" s="55">
        <v>0.83330000000000004</v>
      </c>
      <c r="X43" s="56">
        <f>+W43/V43</f>
        <v>0.83330000000000004</v>
      </c>
      <c r="Y43" s="283">
        <f>X43</f>
        <v>0.83330000000000004</v>
      </c>
    </row>
    <row r="44" spans="1:25 16150:16339" s="2" customFormat="1" ht="32.25" customHeight="1" x14ac:dyDescent="0.25">
      <c r="A44" s="365"/>
      <c r="B44" s="365"/>
      <c r="C44" s="225"/>
      <c r="D44" s="256"/>
      <c r="E44" s="227"/>
      <c r="F44" s="365"/>
      <c r="G44" s="365"/>
      <c r="H44" s="365"/>
      <c r="I44" s="365"/>
      <c r="J44" s="228"/>
      <c r="K44" s="229"/>
      <c r="L44" s="365"/>
      <c r="M44" s="365"/>
      <c r="N44" s="365"/>
      <c r="O44" s="228"/>
      <c r="P44" s="367"/>
      <c r="Q44" s="367"/>
      <c r="R44" s="367"/>
      <c r="S44" s="84"/>
      <c r="T44" s="45"/>
      <c r="U44" s="162"/>
    </row>
    <row r="45" spans="1:25 16150:16339" s="2" customFormat="1" ht="55.5" hidden="1" customHeight="1" x14ac:dyDescent="0.25">
      <c r="A45" s="365"/>
      <c r="B45" s="365"/>
      <c r="C45" s="365"/>
      <c r="D45" s="365"/>
      <c r="E45" s="365"/>
      <c r="F45" s="365"/>
      <c r="G45" s="365"/>
      <c r="H45" s="365"/>
      <c r="I45" s="365"/>
      <c r="J45" s="365"/>
      <c r="K45" s="365"/>
      <c r="L45" s="365"/>
      <c r="M45" s="58"/>
      <c r="N45" s="58"/>
      <c r="O45" s="58"/>
      <c r="P45" s="367"/>
      <c r="Q45" s="367"/>
      <c r="R45" s="367"/>
      <c r="S45" s="367"/>
      <c r="T45" s="64"/>
      <c r="U45" s="65"/>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row>
    <row r="46" spans="1:25 16150:16339" s="2" customFormat="1" x14ac:dyDescent="0.25">
      <c r="A46" s="16"/>
      <c r="B46" s="16"/>
      <c r="C46" s="16"/>
      <c r="D46" s="16"/>
      <c r="E46" s="16"/>
      <c r="F46" s="16"/>
      <c r="G46" s="16"/>
      <c r="H46" s="16"/>
      <c r="I46" s="16"/>
      <c r="J46" s="16"/>
      <c r="K46" s="16"/>
      <c r="L46" s="16"/>
      <c r="M46" s="16"/>
      <c r="N46" s="16"/>
      <c r="O46" s="16"/>
      <c r="P46" s="16"/>
      <c r="Q46" s="16"/>
      <c r="R46" s="16"/>
      <c r="S46" s="47"/>
      <c r="T46" s="16"/>
      <c r="U46" s="1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row>
    <row r="47" spans="1:25 16150:16339" s="2" customFormat="1" x14ac:dyDescent="0.25">
      <c r="S47" s="73"/>
    </row>
    <row r="48" spans="1:25 16150:16339" s="2" customFormat="1" ht="96.75" customHeight="1" x14ac:dyDescent="0.25">
      <c r="A48" s="423" t="s">
        <v>444</v>
      </c>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row>
    <row r="49" spans="1:25" s="6" customFormat="1" x14ac:dyDescent="0.25">
      <c r="A49" s="16"/>
      <c r="B49" s="16"/>
      <c r="C49" s="16"/>
      <c r="D49" s="16"/>
      <c r="E49" s="16"/>
      <c r="F49" s="16"/>
      <c r="G49" s="16"/>
      <c r="H49" s="16"/>
      <c r="I49" s="16"/>
      <c r="J49" s="16"/>
      <c r="K49" s="16"/>
      <c r="L49" s="16"/>
      <c r="M49" s="16"/>
      <c r="N49" s="16"/>
      <c r="O49" s="16"/>
      <c r="P49" s="16"/>
      <c r="Q49" s="16"/>
      <c r="R49" s="16"/>
      <c r="S49" s="47"/>
      <c r="T49" s="16"/>
      <c r="U49" s="16"/>
    </row>
    <row r="50" spans="1:25" s="75" customFormat="1" ht="120" customHeight="1" x14ac:dyDescent="0.25">
      <c r="A50" s="379" t="s">
        <v>104</v>
      </c>
      <c r="B50" s="379"/>
      <c r="C50" s="380" t="s">
        <v>66</v>
      </c>
      <c r="D50" s="379" t="s">
        <v>105</v>
      </c>
      <c r="E50" s="379" t="s">
        <v>106</v>
      </c>
      <c r="F50" s="379" t="s">
        <v>107</v>
      </c>
      <c r="G50" s="379"/>
      <c r="H50" s="379" t="s">
        <v>108</v>
      </c>
      <c r="I50" s="379"/>
      <c r="J50" s="379" t="s">
        <v>109</v>
      </c>
      <c r="K50" s="379" t="s">
        <v>110</v>
      </c>
      <c r="L50" s="379" t="s">
        <v>111</v>
      </c>
      <c r="M50" s="379" t="s">
        <v>112</v>
      </c>
      <c r="N50" s="352" t="s">
        <v>113</v>
      </c>
      <c r="O50" s="352" t="s">
        <v>114</v>
      </c>
      <c r="P50" s="375" t="s">
        <v>115</v>
      </c>
      <c r="Q50" s="375"/>
      <c r="R50" s="375"/>
      <c r="S50" s="375" t="s">
        <v>50</v>
      </c>
      <c r="T50" s="376" t="s">
        <v>22</v>
      </c>
      <c r="U50" s="454" t="s">
        <v>116</v>
      </c>
      <c r="V50" s="378">
        <v>2018</v>
      </c>
      <c r="W50" s="378"/>
      <c r="X50" s="378"/>
      <c r="Y50" s="378"/>
    </row>
    <row r="51" spans="1:25" s="75" customFormat="1" ht="46.5" x14ac:dyDescent="0.25">
      <c r="A51" s="379"/>
      <c r="B51" s="379"/>
      <c r="C51" s="380"/>
      <c r="D51" s="379"/>
      <c r="E51" s="379"/>
      <c r="F51" s="379"/>
      <c r="G51" s="379"/>
      <c r="H51" s="379"/>
      <c r="I51" s="379"/>
      <c r="J51" s="379"/>
      <c r="K51" s="379"/>
      <c r="L51" s="379"/>
      <c r="M51" s="379"/>
      <c r="N51" s="352"/>
      <c r="O51" s="352"/>
      <c r="P51" s="375"/>
      <c r="Q51" s="375"/>
      <c r="R51" s="375"/>
      <c r="S51" s="375"/>
      <c r="T51" s="376"/>
      <c r="U51" s="454"/>
      <c r="V51" s="36" t="s">
        <v>24</v>
      </c>
      <c r="W51" s="36" t="s">
        <v>25</v>
      </c>
      <c r="X51" s="37" t="s">
        <v>26</v>
      </c>
      <c r="Y51" s="38" t="s">
        <v>27</v>
      </c>
    </row>
    <row r="52" spans="1:25" s="86" customFormat="1" ht="207" customHeight="1" x14ac:dyDescent="0.25">
      <c r="A52" s="446" t="s">
        <v>117</v>
      </c>
      <c r="B52" s="446"/>
      <c r="C52" s="262" t="s">
        <v>2080</v>
      </c>
      <c r="D52" s="325" t="s">
        <v>2037</v>
      </c>
      <c r="E52" s="326" t="s">
        <v>2081</v>
      </c>
      <c r="F52" s="501" t="s">
        <v>2039</v>
      </c>
      <c r="G52" s="502"/>
      <c r="H52" s="501" t="s">
        <v>2041</v>
      </c>
      <c r="I52" s="502"/>
      <c r="J52" s="327" t="s">
        <v>614</v>
      </c>
      <c r="K52" s="328">
        <v>43123</v>
      </c>
      <c r="L52" s="328">
        <v>43453</v>
      </c>
      <c r="M52" s="329" t="s">
        <v>2054</v>
      </c>
      <c r="N52" s="330">
        <v>63811000</v>
      </c>
      <c r="O52" s="330">
        <v>63811000</v>
      </c>
      <c r="P52" s="422" t="s">
        <v>122</v>
      </c>
      <c r="Q52" s="422"/>
      <c r="R52" s="422"/>
      <c r="S52" s="84" t="s">
        <v>87</v>
      </c>
      <c r="T52" s="45" t="s">
        <v>123</v>
      </c>
      <c r="U52" s="85">
        <v>1</v>
      </c>
      <c r="V52" s="55">
        <v>1</v>
      </c>
      <c r="W52" s="55">
        <f>+O52/N52</f>
        <v>1</v>
      </c>
      <c r="X52" s="56">
        <f>+W52/V52</f>
        <v>1</v>
      </c>
      <c r="Y52" s="283">
        <f>X52</f>
        <v>1</v>
      </c>
    </row>
    <row r="53" spans="1:25" s="86" customFormat="1" ht="207" customHeight="1" x14ac:dyDescent="0.25">
      <c r="A53" s="446" t="s">
        <v>117</v>
      </c>
      <c r="B53" s="446"/>
      <c r="C53" s="262" t="s">
        <v>2080</v>
      </c>
      <c r="D53" s="325" t="s">
        <v>2037</v>
      </c>
      <c r="E53" s="326" t="s">
        <v>2081</v>
      </c>
      <c r="F53" s="501" t="s">
        <v>2039</v>
      </c>
      <c r="G53" s="502"/>
      <c r="H53" s="501" t="s">
        <v>2042</v>
      </c>
      <c r="I53" s="502"/>
      <c r="J53" s="327" t="s">
        <v>614</v>
      </c>
      <c r="K53" s="328">
        <v>43123</v>
      </c>
      <c r="L53" s="328">
        <v>43453</v>
      </c>
      <c r="M53" s="329" t="s">
        <v>2055</v>
      </c>
      <c r="N53" s="330">
        <v>77748000</v>
      </c>
      <c r="O53" s="330">
        <v>77748000</v>
      </c>
      <c r="P53" s="422" t="s">
        <v>122</v>
      </c>
      <c r="Q53" s="422"/>
      <c r="R53" s="422"/>
      <c r="S53" s="84" t="s">
        <v>87</v>
      </c>
      <c r="T53" s="300" t="s">
        <v>123</v>
      </c>
      <c r="U53" s="85">
        <v>1</v>
      </c>
      <c r="V53" s="55">
        <v>1</v>
      </c>
      <c r="W53" s="55">
        <f t="shared" ref="W53:W85" si="0">+O53/N53</f>
        <v>1</v>
      </c>
      <c r="X53" s="301">
        <f t="shared" ref="X53:X85" si="1">+W53/V53</f>
        <v>1</v>
      </c>
      <c r="Y53" s="283">
        <f t="shared" ref="Y53:Y92" si="2">X53</f>
        <v>1</v>
      </c>
    </row>
    <row r="54" spans="1:25" s="86" customFormat="1" ht="207" customHeight="1" x14ac:dyDescent="0.25">
      <c r="A54" s="446" t="s">
        <v>117</v>
      </c>
      <c r="B54" s="446"/>
      <c r="C54" s="262" t="s">
        <v>2080</v>
      </c>
      <c r="D54" s="325" t="s">
        <v>2037</v>
      </c>
      <c r="E54" s="326" t="s">
        <v>2081</v>
      </c>
      <c r="F54" s="501" t="s">
        <v>2039</v>
      </c>
      <c r="G54" s="502"/>
      <c r="H54" s="501" t="s">
        <v>2043</v>
      </c>
      <c r="I54" s="502"/>
      <c r="J54" s="327" t="s">
        <v>614</v>
      </c>
      <c r="K54" s="328">
        <v>43123</v>
      </c>
      <c r="L54" s="328">
        <v>43461</v>
      </c>
      <c r="M54" s="329" t="s">
        <v>2056</v>
      </c>
      <c r="N54" s="330">
        <v>56837000</v>
      </c>
      <c r="O54" s="330">
        <v>56837000</v>
      </c>
      <c r="P54" s="422" t="s">
        <v>122</v>
      </c>
      <c r="Q54" s="422"/>
      <c r="R54" s="422"/>
      <c r="S54" s="84" t="s">
        <v>87</v>
      </c>
      <c r="T54" s="300" t="s">
        <v>123</v>
      </c>
      <c r="U54" s="85">
        <v>1</v>
      </c>
      <c r="V54" s="55">
        <v>1</v>
      </c>
      <c r="W54" s="55">
        <f t="shared" si="0"/>
        <v>1</v>
      </c>
      <c r="X54" s="301">
        <f t="shared" si="1"/>
        <v>1</v>
      </c>
      <c r="Y54" s="283">
        <f t="shared" si="2"/>
        <v>1</v>
      </c>
    </row>
    <row r="55" spans="1:25" s="86" customFormat="1" ht="207" customHeight="1" x14ac:dyDescent="0.25">
      <c r="A55" s="446" t="s">
        <v>117</v>
      </c>
      <c r="B55" s="446"/>
      <c r="C55" s="262" t="s">
        <v>2080</v>
      </c>
      <c r="D55" s="325" t="s">
        <v>2037</v>
      </c>
      <c r="E55" s="326" t="s">
        <v>2081</v>
      </c>
      <c r="F55" s="501" t="s">
        <v>2039</v>
      </c>
      <c r="G55" s="502"/>
      <c r="H55" s="501" t="s">
        <v>2044</v>
      </c>
      <c r="I55" s="502"/>
      <c r="J55" s="327" t="s">
        <v>614</v>
      </c>
      <c r="K55" s="328">
        <v>43330</v>
      </c>
      <c r="L55" s="328"/>
      <c r="M55" s="329" t="s">
        <v>1633</v>
      </c>
      <c r="N55" s="330">
        <v>529398000</v>
      </c>
      <c r="O55" s="330">
        <v>529398000</v>
      </c>
      <c r="P55" s="422" t="s">
        <v>122</v>
      </c>
      <c r="Q55" s="422"/>
      <c r="R55" s="422"/>
      <c r="S55" s="84" t="s">
        <v>87</v>
      </c>
      <c r="T55" s="300" t="s">
        <v>123</v>
      </c>
      <c r="U55" s="85">
        <v>1</v>
      </c>
      <c r="V55" s="55">
        <v>1</v>
      </c>
      <c r="W55" s="55">
        <f t="shared" si="0"/>
        <v>1</v>
      </c>
      <c r="X55" s="301">
        <f t="shared" si="1"/>
        <v>1</v>
      </c>
      <c r="Y55" s="283">
        <f t="shared" si="2"/>
        <v>1</v>
      </c>
    </row>
    <row r="56" spans="1:25" s="86" customFormat="1" ht="207" customHeight="1" x14ac:dyDescent="0.25">
      <c r="A56" s="446" t="s">
        <v>117</v>
      </c>
      <c r="B56" s="446"/>
      <c r="C56" s="262" t="s">
        <v>2080</v>
      </c>
      <c r="D56" s="325" t="s">
        <v>2038</v>
      </c>
      <c r="E56" s="326" t="s">
        <v>2082</v>
      </c>
      <c r="F56" s="501" t="s">
        <v>2040</v>
      </c>
      <c r="G56" s="502"/>
      <c r="H56" s="501" t="s">
        <v>2045</v>
      </c>
      <c r="I56" s="502"/>
      <c r="J56" s="327" t="s">
        <v>614</v>
      </c>
      <c r="K56" s="328">
        <v>43228</v>
      </c>
      <c r="L56" s="328"/>
      <c r="M56" s="329" t="s">
        <v>2057</v>
      </c>
      <c r="N56" s="330">
        <v>6500000</v>
      </c>
      <c r="O56" s="330">
        <v>6500000</v>
      </c>
      <c r="P56" s="422" t="s">
        <v>122</v>
      </c>
      <c r="Q56" s="422"/>
      <c r="R56" s="422"/>
      <c r="S56" s="84" t="s">
        <v>87</v>
      </c>
      <c r="T56" s="300" t="s">
        <v>123</v>
      </c>
      <c r="U56" s="85">
        <v>1</v>
      </c>
      <c r="V56" s="55">
        <v>1</v>
      </c>
      <c r="W56" s="55">
        <f t="shared" si="0"/>
        <v>1</v>
      </c>
      <c r="X56" s="301">
        <f t="shared" si="1"/>
        <v>1</v>
      </c>
      <c r="Y56" s="283">
        <f t="shared" si="2"/>
        <v>1</v>
      </c>
    </row>
    <row r="57" spans="1:25" s="86" customFormat="1" ht="207" customHeight="1" x14ac:dyDescent="0.25">
      <c r="A57" s="446" t="s">
        <v>117</v>
      </c>
      <c r="B57" s="446"/>
      <c r="C57" s="262" t="s">
        <v>2080</v>
      </c>
      <c r="D57" s="325" t="s">
        <v>2038</v>
      </c>
      <c r="E57" s="326" t="s">
        <v>2082</v>
      </c>
      <c r="F57" s="501" t="s">
        <v>2040</v>
      </c>
      <c r="G57" s="502"/>
      <c r="H57" s="501" t="s">
        <v>2045</v>
      </c>
      <c r="I57" s="502"/>
      <c r="J57" s="327" t="s">
        <v>614</v>
      </c>
      <c r="K57" s="328">
        <v>43228</v>
      </c>
      <c r="L57" s="328"/>
      <c r="M57" s="329" t="s">
        <v>1895</v>
      </c>
      <c r="N57" s="330">
        <v>6500000</v>
      </c>
      <c r="O57" s="330">
        <v>6500000</v>
      </c>
      <c r="P57" s="422" t="s">
        <v>122</v>
      </c>
      <c r="Q57" s="422"/>
      <c r="R57" s="422"/>
      <c r="S57" s="84" t="s">
        <v>87</v>
      </c>
      <c r="T57" s="300" t="s">
        <v>123</v>
      </c>
      <c r="U57" s="85">
        <v>1</v>
      </c>
      <c r="V57" s="55">
        <v>1</v>
      </c>
      <c r="W57" s="55">
        <f t="shared" si="0"/>
        <v>1</v>
      </c>
      <c r="X57" s="301">
        <f t="shared" si="1"/>
        <v>1</v>
      </c>
      <c r="Y57" s="283">
        <f t="shared" si="2"/>
        <v>1</v>
      </c>
    </row>
    <row r="58" spans="1:25" s="86" customFormat="1" ht="207" customHeight="1" x14ac:dyDescent="0.25">
      <c r="A58" s="446" t="s">
        <v>117</v>
      </c>
      <c r="B58" s="446"/>
      <c r="C58" s="262" t="s">
        <v>2080</v>
      </c>
      <c r="D58" s="325" t="s">
        <v>2038</v>
      </c>
      <c r="E58" s="326" t="s">
        <v>2082</v>
      </c>
      <c r="F58" s="501" t="s">
        <v>2040</v>
      </c>
      <c r="G58" s="502"/>
      <c r="H58" s="501" t="s">
        <v>2045</v>
      </c>
      <c r="I58" s="502"/>
      <c r="J58" s="327" t="s">
        <v>614</v>
      </c>
      <c r="K58" s="328">
        <v>43228</v>
      </c>
      <c r="L58" s="328"/>
      <c r="M58" s="329" t="s">
        <v>2058</v>
      </c>
      <c r="N58" s="330">
        <v>6500000</v>
      </c>
      <c r="O58" s="330">
        <v>6500000</v>
      </c>
      <c r="P58" s="422" t="s">
        <v>122</v>
      </c>
      <c r="Q58" s="422"/>
      <c r="R58" s="422"/>
      <c r="S58" s="84" t="s">
        <v>87</v>
      </c>
      <c r="T58" s="300" t="s">
        <v>123</v>
      </c>
      <c r="U58" s="85">
        <v>1</v>
      </c>
      <c r="V58" s="55">
        <v>1</v>
      </c>
      <c r="W58" s="55">
        <f t="shared" si="0"/>
        <v>1</v>
      </c>
      <c r="X58" s="301">
        <f t="shared" si="1"/>
        <v>1</v>
      </c>
      <c r="Y58" s="283">
        <f t="shared" si="2"/>
        <v>1</v>
      </c>
    </row>
    <row r="59" spans="1:25" s="86" customFormat="1" ht="207" customHeight="1" x14ac:dyDescent="0.25">
      <c r="A59" s="446" t="s">
        <v>117</v>
      </c>
      <c r="B59" s="446"/>
      <c r="C59" s="262" t="s">
        <v>2080</v>
      </c>
      <c r="D59" s="325" t="s">
        <v>2038</v>
      </c>
      <c r="E59" s="326" t="s">
        <v>2082</v>
      </c>
      <c r="F59" s="501" t="s">
        <v>2040</v>
      </c>
      <c r="G59" s="502"/>
      <c r="H59" s="501" t="s">
        <v>1802</v>
      </c>
      <c r="I59" s="502"/>
      <c r="J59" s="327" t="s">
        <v>614</v>
      </c>
      <c r="K59" s="328">
        <v>43291</v>
      </c>
      <c r="L59" s="328"/>
      <c r="M59" s="329" t="s">
        <v>2059</v>
      </c>
      <c r="N59" s="330">
        <v>25000000</v>
      </c>
      <c r="O59" s="330">
        <v>25000000</v>
      </c>
      <c r="P59" s="422" t="s">
        <v>122</v>
      </c>
      <c r="Q59" s="422"/>
      <c r="R59" s="422"/>
      <c r="S59" s="84" t="s">
        <v>87</v>
      </c>
      <c r="T59" s="300" t="s">
        <v>123</v>
      </c>
      <c r="U59" s="85">
        <v>1</v>
      </c>
      <c r="V59" s="55">
        <v>1</v>
      </c>
      <c r="W59" s="55">
        <f t="shared" si="0"/>
        <v>1</v>
      </c>
      <c r="X59" s="301">
        <f t="shared" si="1"/>
        <v>1</v>
      </c>
      <c r="Y59" s="283">
        <f t="shared" si="2"/>
        <v>1</v>
      </c>
    </row>
    <row r="60" spans="1:25" s="86" customFormat="1" ht="207" customHeight="1" x14ac:dyDescent="0.25">
      <c r="A60" s="446" t="s">
        <v>117</v>
      </c>
      <c r="B60" s="446"/>
      <c r="C60" s="262" t="s">
        <v>2080</v>
      </c>
      <c r="D60" s="325" t="s">
        <v>2038</v>
      </c>
      <c r="E60" s="326" t="s">
        <v>2082</v>
      </c>
      <c r="F60" s="501" t="s">
        <v>2040</v>
      </c>
      <c r="G60" s="502"/>
      <c r="H60" s="501" t="s">
        <v>1802</v>
      </c>
      <c r="I60" s="502"/>
      <c r="J60" s="327" t="s">
        <v>614</v>
      </c>
      <c r="K60" s="328">
        <v>43291</v>
      </c>
      <c r="L60" s="328"/>
      <c r="M60" s="329" t="s">
        <v>1842</v>
      </c>
      <c r="N60" s="330">
        <v>12000000</v>
      </c>
      <c r="O60" s="330">
        <v>12000000</v>
      </c>
      <c r="P60" s="422" t="s">
        <v>122</v>
      </c>
      <c r="Q60" s="422"/>
      <c r="R60" s="422"/>
      <c r="S60" s="84" t="s">
        <v>87</v>
      </c>
      <c r="T60" s="300" t="s">
        <v>123</v>
      </c>
      <c r="U60" s="85">
        <v>1</v>
      </c>
      <c r="V60" s="55">
        <v>1</v>
      </c>
      <c r="W60" s="55">
        <f t="shared" si="0"/>
        <v>1</v>
      </c>
      <c r="X60" s="301">
        <f t="shared" si="1"/>
        <v>1</v>
      </c>
      <c r="Y60" s="283">
        <f t="shared" si="2"/>
        <v>1</v>
      </c>
    </row>
    <row r="61" spans="1:25" s="86" customFormat="1" ht="207" customHeight="1" x14ac:dyDescent="0.25">
      <c r="A61" s="446" t="s">
        <v>117</v>
      </c>
      <c r="B61" s="446"/>
      <c r="C61" s="262" t="s">
        <v>2080</v>
      </c>
      <c r="D61" s="325" t="s">
        <v>2038</v>
      </c>
      <c r="E61" s="326" t="s">
        <v>2082</v>
      </c>
      <c r="F61" s="501" t="s">
        <v>2040</v>
      </c>
      <c r="G61" s="502"/>
      <c r="H61" s="501" t="s">
        <v>1802</v>
      </c>
      <c r="I61" s="502"/>
      <c r="J61" s="327" t="s">
        <v>614</v>
      </c>
      <c r="K61" s="328">
        <v>43291</v>
      </c>
      <c r="L61" s="328"/>
      <c r="M61" s="329" t="s">
        <v>1872</v>
      </c>
      <c r="N61" s="330">
        <v>20000000</v>
      </c>
      <c r="O61" s="330">
        <v>20000000</v>
      </c>
      <c r="P61" s="422" t="s">
        <v>122</v>
      </c>
      <c r="Q61" s="422"/>
      <c r="R61" s="422"/>
      <c r="S61" s="84" t="s">
        <v>87</v>
      </c>
      <c r="T61" s="300" t="s">
        <v>123</v>
      </c>
      <c r="U61" s="85">
        <v>1</v>
      </c>
      <c r="V61" s="55">
        <v>1</v>
      </c>
      <c r="W61" s="55">
        <f t="shared" si="0"/>
        <v>1</v>
      </c>
      <c r="X61" s="301">
        <f t="shared" si="1"/>
        <v>1</v>
      </c>
      <c r="Y61" s="283">
        <f t="shared" si="2"/>
        <v>1</v>
      </c>
    </row>
    <row r="62" spans="1:25" s="86" customFormat="1" ht="207" customHeight="1" x14ac:dyDescent="0.25">
      <c r="A62" s="446" t="s">
        <v>117</v>
      </c>
      <c r="B62" s="446"/>
      <c r="C62" s="262" t="s">
        <v>2080</v>
      </c>
      <c r="D62" s="325" t="s">
        <v>2038</v>
      </c>
      <c r="E62" s="326" t="s">
        <v>2082</v>
      </c>
      <c r="F62" s="501" t="s">
        <v>2040</v>
      </c>
      <c r="G62" s="502"/>
      <c r="H62" s="501" t="s">
        <v>1802</v>
      </c>
      <c r="I62" s="502"/>
      <c r="J62" s="327" t="s">
        <v>614</v>
      </c>
      <c r="K62" s="328">
        <v>43291</v>
      </c>
      <c r="L62" s="328"/>
      <c r="M62" s="329" t="s">
        <v>2060</v>
      </c>
      <c r="N62" s="330">
        <v>13000000</v>
      </c>
      <c r="O62" s="330">
        <v>13000000</v>
      </c>
      <c r="P62" s="422" t="s">
        <v>122</v>
      </c>
      <c r="Q62" s="422"/>
      <c r="R62" s="422"/>
      <c r="S62" s="84" t="s">
        <v>87</v>
      </c>
      <c r="T62" s="300" t="s">
        <v>123</v>
      </c>
      <c r="U62" s="85">
        <v>1</v>
      </c>
      <c r="V62" s="55">
        <v>1</v>
      </c>
      <c r="W62" s="55">
        <f t="shared" si="0"/>
        <v>1</v>
      </c>
      <c r="X62" s="301">
        <f t="shared" si="1"/>
        <v>1</v>
      </c>
      <c r="Y62" s="283">
        <f t="shared" si="2"/>
        <v>1</v>
      </c>
    </row>
    <row r="63" spans="1:25" s="86" customFormat="1" ht="207" customHeight="1" x14ac:dyDescent="0.25">
      <c r="A63" s="446" t="s">
        <v>117</v>
      </c>
      <c r="B63" s="446"/>
      <c r="C63" s="262" t="s">
        <v>2080</v>
      </c>
      <c r="D63" s="325" t="s">
        <v>2038</v>
      </c>
      <c r="E63" s="326" t="s">
        <v>2082</v>
      </c>
      <c r="F63" s="501" t="s">
        <v>2040</v>
      </c>
      <c r="G63" s="502"/>
      <c r="H63" s="501" t="s">
        <v>1802</v>
      </c>
      <c r="I63" s="502"/>
      <c r="J63" s="327" t="s">
        <v>614</v>
      </c>
      <c r="K63" s="328">
        <v>43291</v>
      </c>
      <c r="L63" s="328"/>
      <c r="M63" s="329" t="s">
        <v>2061</v>
      </c>
      <c r="N63" s="330">
        <v>13000000</v>
      </c>
      <c r="O63" s="330">
        <v>13000000</v>
      </c>
      <c r="P63" s="422" t="s">
        <v>122</v>
      </c>
      <c r="Q63" s="422"/>
      <c r="R63" s="422"/>
      <c r="S63" s="84" t="s">
        <v>87</v>
      </c>
      <c r="T63" s="300" t="s">
        <v>123</v>
      </c>
      <c r="U63" s="85">
        <v>1</v>
      </c>
      <c r="V63" s="55">
        <v>1</v>
      </c>
      <c r="W63" s="55">
        <f t="shared" si="0"/>
        <v>1</v>
      </c>
      <c r="X63" s="301">
        <f t="shared" si="1"/>
        <v>1</v>
      </c>
      <c r="Y63" s="283">
        <f t="shared" si="2"/>
        <v>1</v>
      </c>
    </row>
    <row r="64" spans="1:25" s="86" customFormat="1" ht="207" customHeight="1" x14ac:dyDescent="0.25">
      <c r="A64" s="446" t="s">
        <v>117</v>
      </c>
      <c r="B64" s="446"/>
      <c r="C64" s="262" t="s">
        <v>2080</v>
      </c>
      <c r="D64" s="325" t="s">
        <v>2038</v>
      </c>
      <c r="E64" s="326" t="s">
        <v>2082</v>
      </c>
      <c r="F64" s="501" t="s">
        <v>2040</v>
      </c>
      <c r="G64" s="502"/>
      <c r="H64" s="501" t="s">
        <v>1802</v>
      </c>
      <c r="I64" s="502"/>
      <c r="J64" s="327" t="s">
        <v>614</v>
      </c>
      <c r="K64" s="328">
        <v>43291</v>
      </c>
      <c r="L64" s="328"/>
      <c r="M64" s="329" t="s">
        <v>2062</v>
      </c>
      <c r="N64" s="330">
        <v>13000000</v>
      </c>
      <c r="O64" s="330">
        <v>13000000</v>
      </c>
      <c r="P64" s="422" t="s">
        <v>122</v>
      </c>
      <c r="Q64" s="422"/>
      <c r="R64" s="422"/>
      <c r="S64" s="84" t="s">
        <v>87</v>
      </c>
      <c r="T64" s="300" t="s">
        <v>123</v>
      </c>
      <c r="U64" s="85">
        <v>1</v>
      </c>
      <c r="V64" s="55">
        <v>1</v>
      </c>
      <c r="W64" s="55">
        <f t="shared" si="0"/>
        <v>1</v>
      </c>
      <c r="X64" s="301">
        <f t="shared" si="1"/>
        <v>1</v>
      </c>
      <c r="Y64" s="283">
        <f t="shared" si="2"/>
        <v>1</v>
      </c>
    </row>
    <row r="65" spans="1:25" s="86" customFormat="1" ht="207" customHeight="1" x14ac:dyDescent="0.25">
      <c r="A65" s="446" t="s">
        <v>117</v>
      </c>
      <c r="B65" s="446"/>
      <c r="C65" s="262" t="s">
        <v>2080</v>
      </c>
      <c r="D65" s="325" t="s">
        <v>2038</v>
      </c>
      <c r="E65" s="326" t="s">
        <v>2082</v>
      </c>
      <c r="F65" s="501" t="s">
        <v>2040</v>
      </c>
      <c r="G65" s="502"/>
      <c r="H65" s="501" t="s">
        <v>1802</v>
      </c>
      <c r="I65" s="502"/>
      <c r="J65" s="327" t="s">
        <v>614</v>
      </c>
      <c r="K65" s="328">
        <v>43291</v>
      </c>
      <c r="L65" s="328"/>
      <c r="M65" s="329" t="s">
        <v>2063</v>
      </c>
      <c r="N65" s="330">
        <v>13000000</v>
      </c>
      <c r="O65" s="330">
        <v>13000000</v>
      </c>
      <c r="P65" s="422" t="s">
        <v>122</v>
      </c>
      <c r="Q65" s="422"/>
      <c r="R65" s="422"/>
      <c r="S65" s="84" t="s">
        <v>87</v>
      </c>
      <c r="T65" s="300" t="s">
        <v>123</v>
      </c>
      <c r="U65" s="85">
        <v>1</v>
      </c>
      <c r="V65" s="55">
        <v>1</v>
      </c>
      <c r="W65" s="55">
        <f t="shared" si="0"/>
        <v>1</v>
      </c>
      <c r="X65" s="301">
        <f t="shared" si="1"/>
        <v>1</v>
      </c>
      <c r="Y65" s="283">
        <f t="shared" si="2"/>
        <v>1</v>
      </c>
    </row>
    <row r="66" spans="1:25" s="86" customFormat="1" ht="207" customHeight="1" x14ac:dyDescent="0.25">
      <c r="A66" s="446" t="s">
        <v>117</v>
      </c>
      <c r="B66" s="446"/>
      <c r="C66" s="262" t="s">
        <v>2080</v>
      </c>
      <c r="D66" s="325" t="s">
        <v>2038</v>
      </c>
      <c r="E66" s="326" t="s">
        <v>2082</v>
      </c>
      <c r="F66" s="501" t="s">
        <v>2040</v>
      </c>
      <c r="G66" s="502"/>
      <c r="H66" s="501" t="s">
        <v>1802</v>
      </c>
      <c r="I66" s="502"/>
      <c r="J66" s="327" t="s">
        <v>614</v>
      </c>
      <c r="K66" s="328">
        <v>43291</v>
      </c>
      <c r="L66" s="328"/>
      <c r="M66" s="329" t="s">
        <v>2064</v>
      </c>
      <c r="N66" s="330">
        <v>13000000</v>
      </c>
      <c r="O66" s="330">
        <v>13000000</v>
      </c>
      <c r="P66" s="422" t="s">
        <v>122</v>
      </c>
      <c r="Q66" s="422"/>
      <c r="R66" s="422"/>
      <c r="S66" s="84" t="s">
        <v>87</v>
      </c>
      <c r="T66" s="300" t="s">
        <v>123</v>
      </c>
      <c r="U66" s="85">
        <v>1</v>
      </c>
      <c r="V66" s="55">
        <v>1</v>
      </c>
      <c r="W66" s="55">
        <f t="shared" si="0"/>
        <v>1</v>
      </c>
      <c r="X66" s="301">
        <f t="shared" si="1"/>
        <v>1</v>
      </c>
      <c r="Y66" s="283">
        <f t="shared" si="2"/>
        <v>1</v>
      </c>
    </row>
    <row r="67" spans="1:25" s="86" customFormat="1" ht="207" customHeight="1" x14ac:dyDescent="0.25">
      <c r="A67" s="446" t="s">
        <v>117</v>
      </c>
      <c r="B67" s="446"/>
      <c r="C67" s="262" t="s">
        <v>2080</v>
      </c>
      <c r="D67" s="325" t="s">
        <v>2038</v>
      </c>
      <c r="E67" s="326" t="s">
        <v>2082</v>
      </c>
      <c r="F67" s="501" t="s">
        <v>2040</v>
      </c>
      <c r="G67" s="502"/>
      <c r="H67" s="501" t="s">
        <v>1802</v>
      </c>
      <c r="I67" s="502"/>
      <c r="J67" s="327" t="s">
        <v>614</v>
      </c>
      <c r="K67" s="328">
        <v>43291</v>
      </c>
      <c r="L67" s="328"/>
      <c r="M67" s="329" t="s">
        <v>2065</v>
      </c>
      <c r="N67" s="330">
        <v>13000000</v>
      </c>
      <c r="O67" s="330">
        <v>13000000</v>
      </c>
      <c r="P67" s="422" t="s">
        <v>122</v>
      </c>
      <c r="Q67" s="422"/>
      <c r="R67" s="422"/>
      <c r="S67" s="84" t="s">
        <v>87</v>
      </c>
      <c r="T67" s="300" t="s">
        <v>123</v>
      </c>
      <c r="U67" s="85">
        <v>1</v>
      </c>
      <c r="V67" s="55">
        <v>1</v>
      </c>
      <c r="W67" s="55">
        <f t="shared" si="0"/>
        <v>1</v>
      </c>
      <c r="X67" s="301">
        <f t="shared" si="1"/>
        <v>1</v>
      </c>
      <c r="Y67" s="283">
        <f t="shared" si="2"/>
        <v>1</v>
      </c>
    </row>
    <row r="68" spans="1:25" s="86" customFormat="1" ht="207" customHeight="1" x14ac:dyDescent="0.25">
      <c r="A68" s="446" t="s">
        <v>117</v>
      </c>
      <c r="B68" s="446"/>
      <c r="C68" s="262" t="s">
        <v>2080</v>
      </c>
      <c r="D68" s="325" t="s">
        <v>2038</v>
      </c>
      <c r="E68" s="326" t="s">
        <v>2082</v>
      </c>
      <c r="F68" s="501" t="s">
        <v>2040</v>
      </c>
      <c r="G68" s="502"/>
      <c r="H68" s="501" t="s">
        <v>1802</v>
      </c>
      <c r="I68" s="502"/>
      <c r="J68" s="327" t="s">
        <v>614</v>
      </c>
      <c r="K68" s="328">
        <v>43291</v>
      </c>
      <c r="L68" s="328"/>
      <c r="M68" s="329" t="s">
        <v>2066</v>
      </c>
      <c r="N68" s="330">
        <v>13000000</v>
      </c>
      <c r="O68" s="330">
        <v>13000000</v>
      </c>
      <c r="P68" s="422" t="s">
        <v>122</v>
      </c>
      <c r="Q68" s="422"/>
      <c r="R68" s="422"/>
      <c r="S68" s="84" t="s">
        <v>87</v>
      </c>
      <c r="T68" s="300" t="s">
        <v>123</v>
      </c>
      <c r="U68" s="85">
        <v>1</v>
      </c>
      <c r="V68" s="55">
        <v>1</v>
      </c>
      <c r="W68" s="55">
        <f t="shared" si="0"/>
        <v>1</v>
      </c>
      <c r="X68" s="301">
        <f t="shared" si="1"/>
        <v>1</v>
      </c>
      <c r="Y68" s="283">
        <f t="shared" si="2"/>
        <v>1</v>
      </c>
    </row>
    <row r="69" spans="1:25" s="86" customFormat="1" ht="207" customHeight="1" x14ac:dyDescent="0.25">
      <c r="A69" s="446" t="s">
        <v>117</v>
      </c>
      <c r="B69" s="446"/>
      <c r="C69" s="262" t="s">
        <v>2080</v>
      </c>
      <c r="D69" s="325" t="s">
        <v>2038</v>
      </c>
      <c r="E69" s="326" t="s">
        <v>2082</v>
      </c>
      <c r="F69" s="501" t="s">
        <v>2040</v>
      </c>
      <c r="G69" s="502"/>
      <c r="H69" s="501" t="s">
        <v>1802</v>
      </c>
      <c r="I69" s="502"/>
      <c r="J69" s="327" t="s">
        <v>614</v>
      </c>
      <c r="K69" s="328">
        <v>43291</v>
      </c>
      <c r="L69" s="328"/>
      <c r="M69" s="329" t="s">
        <v>2067</v>
      </c>
      <c r="N69" s="330">
        <v>13000000</v>
      </c>
      <c r="O69" s="330">
        <v>13000000</v>
      </c>
      <c r="P69" s="422" t="s">
        <v>122</v>
      </c>
      <c r="Q69" s="422"/>
      <c r="R69" s="422"/>
      <c r="S69" s="84" t="s">
        <v>87</v>
      </c>
      <c r="T69" s="300" t="s">
        <v>123</v>
      </c>
      <c r="U69" s="85">
        <v>1</v>
      </c>
      <c r="V69" s="55">
        <v>1</v>
      </c>
      <c r="W69" s="55">
        <f t="shared" si="0"/>
        <v>1</v>
      </c>
      <c r="X69" s="301">
        <f t="shared" si="1"/>
        <v>1</v>
      </c>
      <c r="Y69" s="283">
        <f t="shared" si="2"/>
        <v>1</v>
      </c>
    </row>
    <row r="70" spans="1:25" s="86" customFormat="1" ht="207" customHeight="1" x14ac:dyDescent="0.25">
      <c r="A70" s="446" t="s">
        <v>117</v>
      </c>
      <c r="B70" s="446"/>
      <c r="C70" s="262" t="s">
        <v>2080</v>
      </c>
      <c r="D70" s="325" t="s">
        <v>2038</v>
      </c>
      <c r="E70" s="326" t="s">
        <v>2082</v>
      </c>
      <c r="F70" s="501" t="s">
        <v>2040</v>
      </c>
      <c r="G70" s="502"/>
      <c r="H70" s="501" t="s">
        <v>1802</v>
      </c>
      <c r="I70" s="502"/>
      <c r="J70" s="327" t="s">
        <v>614</v>
      </c>
      <c r="K70" s="328">
        <v>43291</v>
      </c>
      <c r="L70" s="328"/>
      <c r="M70" s="329" t="s">
        <v>2068</v>
      </c>
      <c r="N70" s="330">
        <v>13000000</v>
      </c>
      <c r="O70" s="330">
        <v>13000000</v>
      </c>
      <c r="P70" s="422" t="s">
        <v>122</v>
      </c>
      <c r="Q70" s="422"/>
      <c r="R70" s="422"/>
      <c r="S70" s="84" t="s">
        <v>87</v>
      </c>
      <c r="T70" s="300" t="s">
        <v>123</v>
      </c>
      <c r="U70" s="85">
        <v>1</v>
      </c>
      <c r="V70" s="55">
        <v>1</v>
      </c>
      <c r="W70" s="55">
        <f t="shared" si="0"/>
        <v>1</v>
      </c>
      <c r="X70" s="301">
        <f t="shared" si="1"/>
        <v>1</v>
      </c>
      <c r="Y70" s="283">
        <f t="shared" si="2"/>
        <v>1</v>
      </c>
    </row>
    <row r="71" spans="1:25" s="86" customFormat="1" ht="207" customHeight="1" x14ac:dyDescent="0.25">
      <c r="A71" s="446" t="s">
        <v>117</v>
      </c>
      <c r="B71" s="446"/>
      <c r="C71" s="262" t="s">
        <v>2080</v>
      </c>
      <c r="D71" s="325" t="s">
        <v>2038</v>
      </c>
      <c r="E71" s="326" t="s">
        <v>2082</v>
      </c>
      <c r="F71" s="501" t="s">
        <v>2040</v>
      </c>
      <c r="G71" s="502"/>
      <c r="H71" s="501" t="s">
        <v>1802</v>
      </c>
      <c r="I71" s="502"/>
      <c r="J71" s="327" t="s">
        <v>614</v>
      </c>
      <c r="K71" s="328">
        <v>43291</v>
      </c>
      <c r="L71" s="328"/>
      <c r="M71" s="329" t="s">
        <v>2069</v>
      </c>
      <c r="N71" s="330">
        <v>13000000</v>
      </c>
      <c r="O71" s="330">
        <v>13000000</v>
      </c>
      <c r="P71" s="422" t="s">
        <v>122</v>
      </c>
      <c r="Q71" s="422"/>
      <c r="R71" s="422"/>
      <c r="S71" s="84" t="s">
        <v>87</v>
      </c>
      <c r="T71" s="300" t="s">
        <v>123</v>
      </c>
      <c r="U71" s="85">
        <v>1</v>
      </c>
      <c r="V71" s="55">
        <v>1</v>
      </c>
      <c r="W71" s="55">
        <f t="shared" si="0"/>
        <v>1</v>
      </c>
      <c r="X71" s="301">
        <f t="shared" si="1"/>
        <v>1</v>
      </c>
      <c r="Y71" s="283">
        <f t="shared" si="2"/>
        <v>1</v>
      </c>
    </row>
    <row r="72" spans="1:25" s="86" customFormat="1" ht="207" customHeight="1" x14ac:dyDescent="0.25">
      <c r="A72" s="446" t="s">
        <v>117</v>
      </c>
      <c r="B72" s="446"/>
      <c r="C72" s="262" t="s">
        <v>2080</v>
      </c>
      <c r="D72" s="325" t="s">
        <v>2038</v>
      </c>
      <c r="E72" s="326" t="s">
        <v>2082</v>
      </c>
      <c r="F72" s="501" t="s">
        <v>2040</v>
      </c>
      <c r="G72" s="502"/>
      <c r="H72" s="501" t="s">
        <v>1802</v>
      </c>
      <c r="I72" s="502"/>
      <c r="J72" s="327" t="s">
        <v>614</v>
      </c>
      <c r="K72" s="328">
        <v>43291</v>
      </c>
      <c r="L72" s="328"/>
      <c r="M72" s="329" t="s">
        <v>2070</v>
      </c>
      <c r="N72" s="330">
        <v>13000000</v>
      </c>
      <c r="O72" s="330">
        <v>13000000</v>
      </c>
      <c r="P72" s="422" t="s">
        <v>122</v>
      </c>
      <c r="Q72" s="422"/>
      <c r="R72" s="422"/>
      <c r="S72" s="84" t="s">
        <v>87</v>
      </c>
      <c r="T72" s="300" t="s">
        <v>123</v>
      </c>
      <c r="U72" s="85">
        <v>1</v>
      </c>
      <c r="V72" s="55">
        <v>1</v>
      </c>
      <c r="W72" s="55">
        <f t="shared" si="0"/>
        <v>1</v>
      </c>
      <c r="X72" s="301">
        <f t="shared" si="1"/>
        <v>1</v>
      </c>
      <c r="Y72" s="283">
        <f t="shared" si="2"/>
        <v>1</v>
      </c>
    </row>
    <row r="73" spans="1:25" s="86" customFormat="1" ht="207" customHeight="1" x14ac:dyDescent="0.25">
      <c r="A73" s="446" t="s">
        <v>117</v>
      </c>
      <c r="B73" s="446"/>
      <c r="C73" s="262" t="s">
        <v>2080</v>
      </c>
      <c r="D73" s="325" t="s">
        <v>2038</v>
      </c>
      <c r="E73" s="326" t="s">
        <v>2082</v>
      </c>
      <c r="F73" s="501" t="s">
        <v>2040</v>
      </c>
      <c r="G73" s="502"/>
      <c r="H73" s="501" t="s">
        <v>1802</v>
      </c>
      <c r="I73" s="502"/>
      <c r="J73" s="327" t="s">
        <v>614</v>
      </c>
      <c r="K73" s="328">
        <v>43291</v>
      </c>
      <c r="L73" s="328"/>
      <c r="M73" s="329" t="s">
        <v>2071</v>
      </c>
      <c r="N73" s="330">
        <v>13000000</v>
      </c>
      <c r="O73" s="330">
        <v>13000000</v>
      </c>
      <c r="P73" s="422" t="s">
        <v>122</v>
      </c>
      <c r="Q73" s="422"/>
      <c r="R73" s="422"/>
      <c r="S73" s="84" t="s">
        <v>87</v>
      </c>
      <c r="T73" s="300" t="s">
        <v>123</v>
      </c>
      <c r="U73" s="85">
        <v>1</v>
      </c>
      <c r="V73" s="55">
        <v>1</v>
      </c>
      <c r="W73" s="55">
        <f t="shared" si="0"/>
        <v>1</v>
      </c>
      <c r="X73" s="301">
        <f t="shared" si="1"/>
        <v>1</v>
      </c>
      <c r="Y73" s="283">
        <f t="shared" si="2"/>
        <v>1</v>
      </c>
    </row>
    <row r="74" spans="1:25" s="86" customFormat="1" ht="207" customHeight="1" x14ac:dyDescent="0.25">
      <c r="A74" s="446" t="s">
        <v>117</v>
      </c>
      <c r="B74" s="446"/>
      <c r="C74" s="262" t="s">
        <v>2080</v>
      </c>
      <c r="D74" s="325" t="s">
        <v>2038</v>
      </c>
      <c r="E74" s="326" t="s">
        <v>2082</v>
      </c>
      <c r="F74" s="501" t="s">
        <v>2040</v>
      </c>
      <c r="G74" s="502"/>
      <c r="H74" s="501" t="s">
        <v>1802</v>
      </c>
      <c r="I74" s="502"/>
      <c r="J74" s="327" t="s">
        <v>614</v>
      </c>
      <c r="K74" s="328">
        <v>43291</v>
      </c>
      <c r="L74" s="328"/>
      <c r="M74" s="329" t="s">
        <v>1971</v>
      </c>
      <c r="N74" s="330">
        <v>13000000</v>
      </c>
      <c r="O74" s="330">
        <v>13000000</v>
      </c>
      <c r="P74" s="422" t="s">
        <v>122</v>
      </c>
      <c r="Q74" s="422"/>
      <c r="R74" s="422"/>
      <c r="S74" s="84" t="s">
        <v>87</v>
      </c>
      <c r="T74" s="300" t="s">
        <v>123</v>
      </c>
      <c r="U74" s="85">
        <v>1</v>
      </c>
      <c r="V74" s="55">
        <v>1</v>
      </c>
      <c r="W74" s="55">
        <f t="shared" si="0"/>
        <v>1</v>
      </c>
      <c r="X74" s="301">
        <f t="shared" si="1"/>
        <v>1</v>
      </c>
      <c r="Y74" s="283">
        <f t="shared" si="2"/>
        <v>1</v>
      </c>
    </row>
    <row r="75" spans="1:25" s="86" customFormat="1" ht="207" customHeight="1" x14ac:dyDescent="0.25">
      <c r="A75" s="446" t="s">
        <v>117</v>
      </c>
      <c r="B75" s="446"/>
      <c r="C75" s="262" t="s">
        <v>2080</v>
      </c>
      <c r="D75" s="325" t="s">
        <v>2038</v>
      </c>
      <c r="E75" s="326" t="s">
        <v>2082</v>
      </c>
      <c r="F75" s="501" t="s">
        <v>2040</v>
      </c>
      <c r="G75" s="502"/>
      <c r="H75" s="501" t="s">
        <v>2046</v>
      </c>
      <c r="I75" s="502"/>
      <c r="J75" s="327" t="s">
        <v>614</v>
      </c>
      <c r="K75" s="328">
        <v>43285</v>
      </c>
      <c r="L75" s="328"/>
      <c r="M75" s="329" t="s">
        <v>400</v>
      </c>
      <c r="N75" s="330">
        <v>2000000</v>
      </c>
      <c r="O75" s="330">
        <v>2000000</v>
      </c>
      <c r="P75" s="422" t="s">
        <v>122</v>
      </c>
      <c r="Q75" s="422"/>
      <c r="R75" s="422"/>
      <c r="S75" s="84" t="s">
        <v>87</v>
      </c>
      <c r="T75" s="300" t="s">
        <v>123</v>
      </c>
      <c r="U75" s="85">
        <v>1</v>
      </c>
      <c r="V75" s="55">
        <v>1</v>
      </c>
      <c r="W75" s="55">
        <f t="shared" si="0"/>
        <v>1</v>
      </c>
      <c r="X75" s="301">
        <f t="shared" si="1"/>
        <v>1</v>
      </c>
      <c r="Y75" s="283">
        <f t="shared" si="2"/>
        <v>1</v>
      </c>
    </row>
    <row r="76" spans="1:25" s="86" customFormat="1" ht="207" customHeight="1" x14ac:dyDescent="0.25">
      <c r="A76" s="446" t="s">
        <v>117</v>
      </c>
      <c r="B76" s="446"/>
      <c r="C76" s="262" t="s">
        <v>2080</v>
      </c>
      <c r="D76" s="325" t="s">
        <v>2038</v>
      </c>
      <c r="E76" s="326" t="s">
        <v>2082</v>
      </c>
      <c r="F76" s="501" t="s">
        <v>2040</v>
      </c>
      <c r="G76" s="502"/>
      <c r="H76" s="501" t="s">
        <v>2046</v>
      </c>
      <c r="I76" s="502"/>
      <c r="J76" s="327" t="s">
        <v>614</v>
      </c>
      <c r="K76" s="328">
        <v>43285</v>
      </c>
      <c r="L76" s="328"/>
      <c r="M76" s="329" t="s">
        <v>2072</v>
      </c>
      <c r="N76" s="330">
        <v>2000000</v>
      </c>
      <c r="O76" s="330">
        <v>2000000</v>
      </c>
      <c r="P76" s="422" t="s">
        <v>122</v>
      </c>
      <c r="Q76" s="422"/>
      <c r="R76" s="422"/>
      <c r="S76" s="84" t="s">
        <v>87</v>
      </c>
      <c r="T76" s="300" t="s">
        <v>123</v>
      </c>
      <c r="U76" s="85">
        <v>1</v>
      </c>
      <c r="V76" s="55">
        <v>1</v>
      </c>
      <c r="W76" s="55">
        <f t="shared" si="0"/>
        <v>1</v>
      </c>
      <c r="X76" s="301">
        <f t="shared" si="1"/>
        <v>1</v>
      </c>
      <c r="Y76" s="283">
        <f t="shared" si="2"/>
        <v>1</v>
      </c>
    </row>
    <row r="77" spans="1:25" s="86" customFormat="1" ht="207" customHeight="1" x14ac:dyDescent="0.25">
      <c r="A77" s="446" t="s">
        <v>117</v>
      </c>
      <c r="B77" s="446"/>
      <c r="C77" s="262" t="s">
        <v>2080</v>
      </c>
      <c r="D77" s="325" t="s">
        <v>2038</v>
      </c>
      <c r="E77" s="326" t="s">
        <v>2082</v>
      </c>
      <c r="F77" s="501" t="s">
        <v>2040</v>
      </c>
      <c r="G77" s="502"/>
      <c r="H77" s="501" t="s">
        <v>2046</v>
      </c>
      <c r="I77" s="502"/>
      <c r="J77" s="327" t="s">
        <v>614</v>
      </c>
      <c r="K77" s="328">
        <v>43285</v>
      </c>
      <c r="L77" s="328"/>
      <c r="M77" s="329" t="s">
        <v>2073</v>
      </c>
      <c r="N77" s="330">
        <v>2000000</v>
      </c>
      <c r="O77" s="330">
        <v>2000000</v>
      </c>
      <c r="P77" s="422" t="s">
        <v>122</v>
      </c>
      <c r="Q77" s="422"/>
      <c r="R77" s="422"/>
      <c r="S77" s="84" t="s">
        <v>87</v>
      </c>
      <c r="T77" s="300" t="s">
        <v>123</v>
      </c>
      <c r="U77" s="85">
        <v>1</v>
      </c>
      <c r="V77" s="55">
        <v>1</v>
      </c>
      <c r="W77" s="55">
        <f t="shared" si="0"/>
        <v>1</v>
      </c>
      <c r="X77" s="301">
        <f t="shared" si="1"/>
        <v>1</v>
      </c>
      <c r="Y77" s="283">
        <f t="shared" si="2"/>
        <v>1</v>
      </c>
    </row>
    <row r="78" spans="1:25" s="86" customFormat="1" ht="207" customHeight="1" x14ac:dyDescent="0.25">
      <c r="A78" s="446" t="s">
        <v>117</v>
      </c>
      <c r="B78" s="446"/>
      <c r="C78" s="262" t="s">
        <v>2080</v>
      </c>
      <c r="D78" s="325" t="s">
        <v>2038</v>
      </c>
      <c r="E78" s="326" t="s">
        <v>2082</v>
      </c>
      <c r="F78" s="501" t="s">
        <v>2040</v>
      </c>
      <c r="G78" s="502"/>
      <c r="H78" s="501" t="s">
        <v>2047</v>
      </c>
      <c r="I78" s="502"/>
      <c r="J78" s="327" t="s">
        <v>614</v>
      </c>
      <c r="K78" s="328">
        <v>43322</v>
      </c>
      <c r="L78" s="328">
        <v>43461</v>
      </c>
      <c r="M78" s="329" t="s">
        <v>2074</v>
      </c>
      <c r="N78" s="330">
        <v>20000000</v>
      </c>
      <c r="O78" s="330">
        <v>20000000</v>
      </c>
      <c r="P78" s="422" t="s">
        <v>122</v>
      </c>
      <c r="Q78" s="422"/>
      <c r="R78" s="422"/>
      <c r="S78" s="84" t="s">
        <v>87</v>
      </c>
      <c r="T78" s="300" t="s">
        <v>123</v>
      </c>
      <c r="U78" s="85">
        <v>1</v>
      </c>
      <c r="V78" s="55">
        <v>1</v>
      </c>
      <c r="W78" s="55">
        <f t="shared" si="0"/>
        <v>1</v>
      </c>
      <c r="X78" s="301">
        <f t="shared" si="1"/>
        <v>1</v>
      </c>
      <c r="Y78" s="283">
        <f t="shared" si="2"/>
        <v>1</v>
      </c>
    </row>
    <row r="79" spans="1:25" s="86" customFormat="1" ht="207" customHeight="1" x14ac:dyDescent="0.25">
      <c r="A79" s="446" t="s">
        <v>117</v>
      </c>
      <c r="B79" s="446"/>
      <c r="C79" s="262" t="s">
        <v>2080</v>
      </c>
      <c r="D79" s="325" t="s">
        <v>2038</v>
      </c>
      <c r="E79" s="326" t="s">
        <v>2082</v>
      </c>
      <c r="F79" s="501" t="s">
        <v>2039</v>
      </c>
      <c r="G79" s="502"/>
      <c r="H79" s="501" t="s">
        <v>2044</v>
      </c>
      <c r="I79" s="502"/>
      <c r="J79" s="327" t="s">
        <v>614</v>
      </c>
      <c r="K79" s="328">
        <v>43330</v>
      </c>
      <c r="L79" s="328">
        <v>43461</v>
      </c>
      <c r="M79" s="329" t="s">
        <v>1633</v>
      </c>
      <c r="N79" s="330">
        <v>153500000</v>
      </c>
      <c r="O79" s="330">
        <v>153500000</v>
      </c>
      <c r="P79" s="422" t="s">
        <v>122</v>
      </c>
      <c r="Q79" s="422"/>
      <c r="R79" s="422"/>
      <c r="S79" s="84" t="s">
        <v>87</v>
      </c>
      <c r="T79" s="300" t="s">
        <v>123</v>
      </c>
      <c r="U79" s="85">
        <v>1</v>
      </c>
      <c r="V79" s="55">
        <v>1</v>
      </c>
      <c r="W79" s="55">
        <f t="shared" si="0"/>
        <v>1</v>
      </c>
      <c r="X79" s="301">
        <f t="shared" si="1"/>
        <v>1</v>
      </c>
      <c r="Y79" s="283">
        <f t="shared" si="2"/>
        <v>1</v>
      </c>
    </row>
    <row r="80" spans="1:25" s="86" customFormat="1" ht="207" customHeight="1" x14ac:dyDescent="0.25">
      <c r="A80" s="446" t="s">
        <v>117</v>
      </c>
      <c r="B80" s="446"/>
      <c r="C80" s="262" t="s">
        <v>2080</v>
      </c>
      <c r="D80" s="325" t="s">
        <v>2038</v>
      </c>
      <c r="E80" s="326" t="s">
        <v>2082</v>
      </c>
      <c r="F80" s="501" t="s">
        <v>2039</v>
      </c>
      <c r="G80" s="502"/>
      <c r="H80" s="501" t="s">
        <v>2048</v>
      </c>
      <c r="I80" s="502"/>
      <c r="J80" s="327" t="s">
        <v>614</v>
      </c>
      <c r="K80" s="328"/>
      <c r="L80" s="328"/>
      <c r="M80" s="329"/>
      <c r="N80" s="330">
        <v>14000240</v>
      </c>
      <c r="O80" s="330">
        <v>14000240</v>
      </c>
      <c r="P80" s="422" t="s">
        <v>122</v>
      </c>
      <c r="Q80" s="422"/>
      <c r="R80" s="422"/>
      <c r="S80" s="84" t="s">
        <v>87</v>
      </c>
      <c r="T80" s="300" t="s">
        <v>123</v>
      </c>
      <c r="U80" s="85">
        <v>1</v>
      </c>
      <c r="V80" s="55">
        <v>1</v>
      </c>
      <c r="W80" s="55">
        <f t="shared" si="0"/>
        <v>1</v>
      </c>
      <c r="X80" s="301">
        <f t="shared" si="1"/>
        <v>1</v>
      </c>
      <c r="Y80" s="283">
        <f t="shared" si="2"/>
        <v>1</v>
      </c>
    </row>
    <row r="81" spans="1:66" s="86" customFormat="1" ht="207" customHeight="1" x14ac:dyDescent="0.25">
      <c r="A81" s="446" t="s">
        <v>117</v>
      </c>
      <c r="B81" s="446"/>
      <c r="C81" s="262" t="s">
        <v>2080</v>
      </c>
      <c r="D81" s="325" t="s">
        <v>2038</v>
      </c>
      <c r="E81" s="326" t="s">
        <v>2082</v>
      </c>
      <c r="F81" s="501" t="s">
        <v>2040</v>
      </c>
      <c r="G81" s="502"/>
      <c r="H81" s="501" t="s">
        <v>2049</v>
      </c>
      <c r="I81" s="502"/>
      <c r="J81" s="327" t="s">
        <v>614</v>
      </c>
      <c r="K81" s="328">
        <v>43187</v>
      </c>
      <c r="L81" s="328">
        <v>43453</v>
      </c>
      <c r="M81" s="329" t="s">
        <v>2075</v>
      </c>
      <c r="N81" s="330">
        <v>71500000</v>
      </c>
      <c r="O81" s="330">
        <v>71500000</v>
      </c>
      <c r="P81" s="422" t="s">
        <v>122</v>
      </c>
      <c r="Q81" s="422"/>
      <c r="R81" s="422"/>
      <c r="S81" s="84" t="s">
        <v>87</v>
      </c>
      <c r="T81" s="300" t="s">
        <v>123</v>
      </c>
      <c r="U81" s="85">
        <v>1</v>
      </c>
      <c r="V81" s="55">
        <v>1</v>
      </c>
      <c r="W81" s="55">
        <f t="shared" si="0"/>
        <v>1</v>
      </c>
      <c r="X81" s="301">
        <f t="shared" si="1"/>
        <v>1</v>
      </c>
      <c r="Y81" s="283">
        <f t="shared" si="2"/>
        <v>1</v>
      </c>
    </row>
    <row r="82" spans="1:66" s="86" customFormat="1" ht="207" customHeight="1" x14ac:dyDescent="0.25">
      <c r="A82" s="446" t="s">
        <v>117</v>
      </c>
      <c r="B82" s="446"/>
      <c r="C82" s="262" t="s">
        <v>2080</v>
      </c>
      <c r="D82" s="325" t="s">
        <v>2038</v>
      </c>
      <c r="E82" s="326" t="s">
        <v>2082</v>
      </c>
      <c r="F82" s="501" t="s">
        <v>2040</v>
      </c>
      <c r="G82" s="502"/>
      <c r="H82" s="501" t="s">
        <v>2050</v>
      </c>
      <c r="I82" s="502"/>
      <c r="J82" s="327" t="s">
        <v>614</v>
      </c>
      <c r="K82" s="328">
        <v>43123</v>
      </c>
      <c r="L82" s="328">
        <v>43453</v>
      </c>
      <c r="M82" s="329" t="s">
        <v>2076</v>
      </c>
      <c r="N82" s="330">
        <v>63811000</v>
      </c>
      <c r="O82" s="330">
        <v>63811000</v>
      </c>
      <c r="P82" s="422" t="s">
        <v>122</v>
      </c>
      <c r="Q82" s="422"/>
      <c r="R82" s="422"/>
      <c r="S82" s="84" t="s">
        <v>87</v>
      </c>
      <c r="T82" s="300" t="s">
        <v>123</v>
      </c>
      <c r="U82" s="85">
        <v>1</v>
      </c>
      <c r="V82" s="55">
        <v>1</v>
      </c>
      <c r="W82" s="55">
        <f t="shared" si="0"/>
        <v>1</v>
      </c>
      <c r="X82" s="301">
        <f t="shared" si="1"/>
        <v>1</v>
      </c>
      <c r="Y82" s="283">
        <f t="shared" si="2"/>
        <v>1</v>
      </c>
    </row>
    <row r="83" spans="1:66" s="86" customFormat="1" ht="207" customHeight="1" x14ac:dyDescent="0.25">
      <c r="A83" s="446" t="s">
        <v>117</v>
      </c>
      <c r="B83" s="446"/>
      <c r="C83" s="262" t="s">
        <v>2080</v>
      </c>
      <c r="D83" s="325" t="s">
        <v>2038</v>
      </c>
      <c r="E83" s="326" t="s">
        <v>2082</v>
      </c>
      <c r="F83" s="501" t="s">
        <v>2040</v>
      </c>
      <c r="G83" s="502"/>
      <c r="H83" s="501" t="s">
        <v>2051</v>
      </c>
      <c r="I83" s="502"/>
      <c r="J83" s="327" t="s">
        <v>614</v>
      </c>
      <c r="K83" s="328">
        <v>43123</v>
      </c>
      <c r="L83" s="328">
        <v>43453</v>
      </c>
      <c r="M83" s="329" t="s">
        <v>2077</v>
      </c>
      <c r="N83" s="330">
        <v>77748000</v>
      </c>
      <c r="O83" s="330">
        <v>77748000</v>
      </c>
      <c r="P83" s="422" t="s">
        <v>122</v>
      </c>
      <c r="Q83" s="422"/>
      <c r="R83" s="422"/>
      <c r="S83" s="84" t="s">
        <v>87</v>
      </c>
      <c r="T83" s="300" t="s">
        <v>123</v>
      </c>
      <c r="U83" s="85">
        <v>1</v>
      </c>
      <c r="V83" s="55">
        <v>1</v>
      </c>
      <c r="W83" s="55">
        <f t="shared" si="0"/>
        <v>1</v>
      </c>
      <c r="X83" s="301">
        <f t="shared" si="1"/>
        <v>1</v>
      </c>
      <c r="Y83" s="283">
        <f t="shared" si="2"/>
        <v>1</v>
      </c>
    </row>
    <row r="84" spans="1:66" s="86" customFormat="1" ht="207" customHeight="1" x14ac:dyDescent="0.25">
      <c r="A84" s="446" t="s">
        <v>117</v>
      </c>
      <c r="B84" s="446"/>
      <c r="C84" s="262" t="s">
        <v>2080</v>
      </c>
      <c r="D84" s="325" t="s">
        <v>2038</v>
      </c>
      <c r="E84" s="326" t="s">
        <v>2082</v>
      </c>
      <c r="F84" s="501" t="s">
        <v>2040</v>
      </c>
      <c r="G84" s="502"/>
      <c r="H84" s="501" t="s">
        <v>2052</v>
      </c>
      <c r="I84" s="502"/>
      <c r="J84" s="327" t="s">
        <v>614</v>
      </c>
      <c r="K84" s="328">
        <v>43123</v>
      </c>
      <c r="L84" s="328">
        <v>43456</v>
      </c>
      <c r="M84" s="329" t="s">
        <v>2078</v>
      </c>
      <c r="N84" s="330">
        <v>77748000</v>
      </c>
      <c r="O84" s="330">
        <v>77748000</v>
      </c>
      <c r="P84" s="422" t="s">
        <v>122</v>
      </c>
      <c r="Q84" s="422"/>
      <c r="R84" s="422"/>
      <c r="S84" s="84" t="s">
        <v>87</v>
      </c>
      <c r="T84" s="300" t="s">
        <v>123</v>
      </c>
      <c r="U84" s="85">
        <v>1</v>
      </c>
      <c r="V84" s="55">
        <v>1</v>
      </c>
      <c r="W84" s="55">
        <f t="shared" si="0"/>
        <v>1</v>
      </c>
      <c r="X84" s="301">
        <f t="shared" si="1"/>
        <v>1</v>
      </c>
      <c r="Y84" s="283">
        <f t="shared" si="2"/>
        <v>1</v>
      </c>
    </row>
    <row r="85" spans="1:66" s="86" customFormat="1" ht="207" customHeight="1" x14ac:dyDescent="0.25">
      <c r="A85" s="446" t="s">
        <v>117</v>
      </c>
      <c r="B85" s="446"/>
      <c r="C85" s="262" t="s">
        <v>2080</v>
      </c>
      <c r="D85" s="325" t="s">
        <v>2038</v>
      </c>
      <c r="E85" s="326" t="s">
        <v>2082</v>
      </c>
      <c r="F85" s="501" t="s">
        <v>2040</v>
      </c>
      <c r="G85" s="502"/>
      <c r="H85" s="501" t="s">
        <v>2053</v>
      </c>
      <c r="I85" s="502"/>
      <c r="J85" s="327" t="s">
        <v>614</v>
      </c>
      <c r="K85" s="328">
        <v>43126</v>
      </c>
      <c r="L85" s="328"/>
      <c r="M85" s="329" t="s">
        <v>2079</v>
      </c>
      <c r="N85" s="330">
        <v>70785000</v>
      </c>
      <c r="O85" s="330">
        <v>70785000</v>
      </c>
      <c r="P85" s="422" t="s">
        <v>122</v>
      </c>
      <c r="Q85" s="422"/>
      <c r="R85" s="422"/>
      <c r="S85" s="84" t="s">
        <v>87</v>
      </c>
      <c r="T85" s="300" t="s">
        <v>123</v>
      </c>
      <c r="U85" s="85">
        <v>1</v>
      </c>
      <c r="V85" s="55">
        <v>1</v>
      </c>
      <c r="W85" s="55">
        <f t="shared" si="0"/>
        <v>1</v>
      </c>
      <c r="X85" s="301">
        <f t="shared" si="1"/>
        <v>1</v>
      </c>
      <c r="Y85" s="283">
        <f t="shared" si="2"/>
        <v>1</v>
      </c>
    </row>
    <row r="86" spans="1:66" s="86" customFormat="1" ht="300" customHeight="1" x14ac:dyDescent="0.25">
      <c r="A86" s="372" t="s">
        <v>1494</v>
      </c>
      <c r="B86" s="372"/>
      <c r="C86" s="262" t="s">
        <v>2080</v>
      </c>
      <c r="D86" s="331" t="s">
        <v>255</v>
      </c>
      <c r="E86" s="326"/>
      <c r="F86" s="496" t="s">
        <v>1496</v>
      </c>
      <c r="G86" s="496"/>
      <c r="H86" s="500" t="s">
        <v>1497</v>
      </c>
      <c r="I86" s="500"/>
      <c r="J86" s="327" t="s">
        <v>614</v>
      </c>
      <c r="K86" s="328">
        <v>43435</v>
      </c>
      <c r="L86" s="328" t="s">
        <v>1498</v>
      </c>
      <c r="M86" s="329" t="s">
        <v>71</v>
      </c>
      <c r="N86" s="330" t="s">
        <v>1499</v>
      </c>
      <c r="O86" s="330" t="s">
        <v>1499</v>
      </c>
      <c r="P86" s="422" t="s">
        <v>1500</v>
      </c>
      <c r="Q86" s="422"/>
      <c r="R86" s="422"/>
      <c r="S86" s="84" t="s">
        <v>55</v>
      </c>
      <c r="T86" s="45" t="s">
        <v>123</v>
      </c>
      <c r="U86" s="85">
        <v>1</v>
      </c>
      <c r="V86" s="55">
        <v>1</v>
      </c>
      <c r="W86" s="55">
        <v>1</v>
      </c>
      <c r="X86" s="56">
        <f t="shared" ref="X86:X92" si="3">+W86/V86</f>
        <v>1</v>
      </c>
      <c r="Y86" s="283">
        <f t="shared" si="2"/>
        <v>1</v>
      </c>
    </row>
    <row r="87" spans="1:66" s="86" customFormat="1" ht="293.25" customHeight="1" x14ac:dyDescent="0.25">
      <c r="A87" s="372" t="s">
        <v>1494</v>
      </c>
      <c r="B87" s="372"/>
      <c r="C87" s="262" t="s">
        <v>2080</v>
      </c>
      <c r="D87" s="331" t="s">
        <v>255</v>
      </c>
      <c r="E87" s="326"/>
      <c r="F87" s="496" t="s">
        <v>1496</v>
      </c>
      <c r="G87" s="496"/>
      <c r="H87" s="499" t="s">
        <v>1502</v>
      </c>
      <c r="I87" s="499"/>
      <c r="J87" s="327" t="s">
        <v>614</v>
      </c>
      <c r="K87" s="328">
        <v>43436</v>
      </c>
      <c r="L87" s="328" t="s">
        <v>1498</v>
      </c>
      <c r="M87" s="329" t="s">
        <v>71</v>
      </c>
      <c r="N87" s="330" t="s">
        <v>1499</v>
      </c>
      <c r="O87" s="330" t="s">
        <v>1499</v>
      </c>
      <c r="P87" s="422" t="s">
        <v>1503</v>
      </c>
      <c r="Q87" s="422"/>
      <c r="R87" s="422"/>
      <c r="S87" s="84" t="s">
        <v>55</v>
      </c>
      <c r="T87" s="45" t="s">
        <v>123</v>
      </c>
      <c r="U87" s="85">
        <v>1</v>
      </c>
      <c r="V87" s="55">
        <v>1</v>
      </c>
      <c r="W87" s="55">
        <v>1</v>
      </c>
      <c r="X87" s="56">
        <f t="shared" si="3"/>
        <v>1</v>
      </c>
      <c r="Y87" s="283">
        <f t="shared" si="2"/>
        <v>1</v>
      </c>
    </row>
    <row r="88" spans="1:66" s="86" customFormat="1" ht="309.75" customHeight="1" x14ac:dyDescent="0.25">
      <c r="A88" s="372" t="s">
        <v>1494</v>
      </c>
      <c r="B88" s="372"/>
      <c r="C88" s="262" t="s">
        <v>2080</v>
      </c>
      <c r="D88" s="331" t="s">
        <v>255</v>
      </c>
      <c r="E88" s="326"/>
      <c r="F88" s="498" t="s">
        <v>1505</v>
      </c>
      <c r="G88" s="498"/>
      <c r="H88" s="499" t="s">
        <v>1506</v>
      </c>
      <c r="I88" s="499"/>
      <c r="J88" s="327" t="s">
        <v>614</v>
      </c>
      <c r="K88" s="328">
        <v>43437</v>
      </c>
      <c r="L88" s="328" t="s">
        <v>1498</v>
      </c>
      <c r="M88" s="329" t="s">
        <v>71</v>
      </c>
      <c r="N88" s="330" t="s">
        <v>1499</v>
      </c>
      <c r="O88" s="330" t="s">
        <v>1499</v>
      </c>
      <c r="P88" s="422" t="s">
        <v>1507</v>
      </c>
      <c r="Q88" s="422"/>
      <c r="R88" s="422"/>
      <c r="S88" s="84" t="s">
        <v>55</v>
      </c>
      <c r="T88" s="45" t="s">
        <v>123</v>
      </c>
      <c r="U88" s="85">
        <v>1</v>
      </c>
      <c r="V88" s="55">
        <v>1</v>
      </c>
      <c r="W88" s="55">
        <v>1</v>
      </c>
      <c r="X88" s="56">
        <f t="shared" si="3"/>
        <v>1</v>
      </c>
      <c r="Y88" s="283">
        <f t="shared" si="2"/>
        <v>1</v>
      </c>
    </row>
    <row r="89" spans="1:66" s="86" customFormat="1" ht="280.5" customHeight="1" x14ac:dyDescent="0.25">
      <c r="A89" s="372" t="s">
        <v>1494</v>
      </c>
      <c r="B89" s="372"/>
      <c r="C89" s="262" t="s">
        <v>2080</v>
      </c>
      <c r="D89" s="331" t="s">
        <v>255</v>
      </c>
      <c r="E89" s="326"/>
      <c r="F89" s="496" t="s">
        <v>1496</v>
      </c>
      <c r="G89" s="496"/>
      <c r="H89" s="499" t="s">
        <v>1509</v>
      </c>
      <c r="I89" s="499"/>
      <c r="J89" s="327" t="s">
        <v>614</v>
      </c>
      <c r="K89" s="328">
        <v>43438</v>
      </c>
      <c r="L89" s="328" t="s">
        <v>1498</v>
      </c>
      <c r="M89" s="329" t="s">
        <v>71</v>
      </c>
      <c r="N89" s="330" t="s">
        <v>1499</v>
      </c>
      <c r="O89" s="330" t="s">
        <v>1499</v>
      </c>
      <c r="P89" s="422" t="s">
        <v>1510</v>
      </c>
      <c r="Q89" s="422"/>
      <c r="R89" s="422"/>
      <c r="S89" s="84" t="s">
        <v>55</v>
      </c>
      <c r="T89" s="45" t="s">
        <v>123</v>
      </c>
      <c r="U89" s="85">
        <v>1</v>
      </c>
      <c r="V89" s="55">
        <v>1</v>
      </c>
      <c r="W89" s="55">
        <v>1</v>
      </c>
      <c r="X89" s="56">
        <f t="shared" si="3"/>
        <v>1</v>
      </c>
      <c r="Y89" s="283">
        <f t="shared" si="2"/>
        <v>1</v>
      </c>
    </row>
    <row r="90" spans="1:66" s="86" customFormat="1" ht="296.25" customHeight="1" x14ac:dyDescent="0.25">
      <c r="A90" s="372" t="s">
        <v>1494</v>
      </c>
      <c r="B90" s="372"/>
      <c r="C90" s="262" t="s">
        <v>2080</v>
      </c>
      <c r="D90" s="331" t="s">
        <v>255</v>
      </c>
      <c r="E90" s="326"/>
      <c r="F90" s="498" t="s">
        <v>1505</v>
      </c>
      <c r="G90" s="498"/>
      <c r="H90" s="499" t="s">
        <v>1512</v>
      </c>
      <c r="I90" s="499"/>
      <c r="J90" s="327" t="s">
        <v>614</v>
      </c>
      <c r="K90" s="328">
        <v>43439</v>
      </c>
      <c r="L90" s="328" t="s">
        <v>1498</v>
      </c>
      <c r="M90" s="329" t="s">
        <v>71</v>
      </c>
      <c r="N90" s="330" t="s">
        <v>1499</v>
      </c>
      <c r="O90" s="330" t="s">
        <v>1499</v>
      </c>
      <c r="P90" s="422" t="s">
        <v>1500</v>
      </c>
      <c r="Q90" s="422"/>
      <c r="R90" s="422"/>
      <c r="S90" s="84" t="s">
        <v>55</v>
      </c>
      <c r="T90" s="45" t="s">
        <v>123</v>
      </c>
      <c r="U90" s="85">
        <v>1</v>
      </c>
      <c r="V90" s="55">
        <v>1</v>
      </c>
      <c r="W90" s="241">
        <v>0</v>
      </c>
      <c r="X90" s="56">
        <f t="shared" si="3"/>
        <v>0</v>
      </c>
      <c r="Y90" s="283">
        <f t="shared" si="2"/>
        <v>0</v>
      </c>
    </row>
    <row r="91" spans="1:66" s="86" customFormat="1" ht="254.25" customHeight="1" x14ac:dyDescent="0.25">
      <c r="A91" s="372" t="s">
        <v>1513</v>
      </c>
      <c r="B91" s="372"/>
      <c r="C91" s="262" t="s">
        <v>2080</v>
      </c>
      <c r="D91" s="331" t="s">
        <v>255</v>
      </c>
      <c r="E91" s="326"/>
      <c r="F91" s="496" t="s">
        <v>1496</v>
      </c>
      <c r="G91" s="496"/>
      <c r="H91" s="497" t="s">
        <v>806</v>
      </c>
      <c r="I91" s="497"/>
      <c r="J91" s="327" t="s">
        <v>614</v>
      </c>
      <c r="K91" s="328" t="s">
        <v>1514</v>
      </c>
      <c r="L91" s="328" t="s">
        <v>1515</v>
      </c>
      <c r="M91" s="329" t="s">
        <v>71</v>
      </c>
      <c r="N91" s="330" t="s">
        <v>1499</v>
      </c>
      <c r="O91" s="330" t="s">
        <v>1499</v>
      </c>
      <c r="P91" s="422" t="s">
        <v>1516</v>
      </c>
      <c r="Q91" s="422"/>
      <c r="R91" s="422"/>
      <c r="S91" s="84" t="s">
        <v>55</v>
      </c>
      <c r="T91" s="45" t="s">
        <v>123</v>
      </c>
      <c r="U91" s="85">
        <v>1</v>
      </c>
      <c r="V91" s="55">
        <v>1</v>
      </c>
      <c r="W91" s="55">
        <v>1</v>
      </c>
      <c r="X91" s="56">
        <f t="shared" si="3"/>
        <v>1</v>
      </c>
      <c r="Y91" s="283">
        <f t="shared" si="2"/>
        <v>1</v>
      </c>
    </row>
    <row r="92" spans="1:66" s="86" customFormat="1" ht="215.25" customHeight="1" x14ac:dyDescent="0.25">
      <c r="A92" s="372" t="s">
        <v>1517</v>
      </c>
      <c r="B92" s="372"/>
      <c r="C92" s="262" t="s">
        <v>2080</v>
      </c>
      <c r="D92" s="331" t="s">
        <v>255</v>
      </c>
      <c r="E92" s="326"/>
      <c r="F92" s="496" t="s">
        <v>1496</v>
      </c>
      <c r="G92" s="496"/>
      <c r="H92" s="497" t="s">
        <v>859</v>
      </c>
      <c r="I92" s="497"/>
      <c r="J92" s="327" t="s">
        <v>614</v>
      </c>
      <c r="K92" s="328" t="s">
        <v>1514</v>
      </c>
      <c r="L92" s="328" t="s">
        <v>860</v>
      </c>
      <c r="M92" s="329" t="s">
        <v>71</v>
      </c>
      <c r="N92" s="330" t="s">
        <v>1499</v>
      </c>
      <c r="O92" s="330" t="s">
        <v>1499</v>
      </c>
      <c r="P92" s="422" t="s">
        <v>861</v>
      </c>
      <c r="Q92" s="422"/>
      <c r="R92" s="422"/>
      <c r="S92" s="84" t="s">
        <v>55</v>
      </c>
      <c r="T92" s="45" t="s">
        <v>123</v>
      </c>
      <c r="U92" s="85">
        <v>1</v>
      </c>
      <c r="V92" s="55">
        <v>1</v>
      </c>
      <c r="W92" s="55">
        <v>1</v>
      </c>
      <c r="X92" s="56">
        <f t="shared" si="3"/>
        <v>1</v>
      </c>
      <c r="Y92" s="283">
        <f t="shared" si="2"/>
        <v>1</v>
      </c>
    </row>
    <row r="93" spans="1:66" s="110" customFormat="1" ht="45" customHeight="1" x14ac:dyDescent="0.25">
      <c r="A93" s="365"/>
      <c r="B93" s="365"/>
      <c r="C93" s="262"/>
      <c r="D93" s="231"/>
      <c r="E93" s="232"/>
      <c r="F93" s="365"/>
      <c r="G93" s="365"/>
      <c r="H93" s="366"/>
      <c r="I93" s="366"/>
      <c r="J93" s="263"/>
      <c r="K93" s="81"/>
      <c r="L93" s="81"/>
      <c r="M93" s="79"/>
      <c r="N93" s="82"/>
      <c r="O93" s="83"/>
      <c r="P93" s="367"/>
      <c r="Q93" s="367"/>
      <c r="R93" s="367"/>
      <c r="S93" s="84"/>
      <c r="T93" s="45"/>
      <c r="U93" s="85"/>
    </row>
    <row r="94" spans="1:66" s="110" customFormat="1" ht="25.5" customHeight="1" x14ac:dyDescent="0.25">
      <c r="A94" s="235"/>
      <c r="B94" s="235"/>
      <c r="C94" s="75"/>
      <c r="D94" s="75"/>
      <c r="E94" s="111"/>
      <c r="F94" s="111"/>
      <c r="G94" s="111"/>
      <c r="H94" s="111"/>
      <c r="I94" s="111"/>
      <c r="J94" s="111"/>
      <c r="K94" s="111"/>
      <c r="L94" s="111"/>
      <c r="M94" s="111"/>
      <c r="N94" s="111"/>
      <c r="O94" s="111"/>
      <c r="P94" s="111"/>
      <c r="Q94" s="111"/>
      <c r="R94" s="111"/>
      <c r="S94" s="112"/>
      <c r="T94" s="111"/>
      <c r="U94" s="111"/>
    </row>
    <row r="95" spans="1:66" s="6" customFormat="1" ht="10.5" customHeight="1" x14ac:dyDescent="0.25">
      <c r="A95" s="116"/>
      <c r="B95" s="116"/>
      <c r="C95" s="116"/>
      <c r="D95" s="116"/>
      <c r="E95" s="116"/>
      <c r="F95" s="116"/>
      <c r="G95" s="116"/>
      <c r="H95" s="116"/>
      <c r="I95" s="116"/>
      <c r="J95" s="116"/>
      <c r="K95" s="116"/>
      <c r="L95" s="116"/>
      <c r="M95" s="116"/>
      <c r="N95" s="116"/>
      <c r="O95" s="117"/>
      <c r="P95" s="118"/>
      <c r="Q95" s="118"/>
      <c r="R95" s="118"/>
      <c r="S95" s="119"/>
      <c r="T95" s="118"/>
      <c r="U95" s="120"/>
    </row>
    <row r="96" spans="1:66" ht="101.25" customHeight="1" x14ac:dyDescent="0.25">
      <c r="A96" s="423" t="s">
        <v>262</v>
      </c>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BM96" s="2"/>
      <c r="BN96" s="2"/>
    </row>
    <row r="97" spans="1:66" ht="84.75" customHeight="1" thickBot="1" x14ac:dyDescent="0.3">
      <c r="A97" s="124"/>
      <c r="B97" s="124"/>
      <c r="C97" s="124"/>
      <c r="D97" s="124"/>
      <c r="E97" s="124"/>
      <c r="F97" s="124"/>
      <c r="G97" s="124"/>
      <c r="H97" s="124"/>
      <c r="I97" s="124"/>
      <c r="J97" s="124"/>
      <c r="K97" s="124"/>
      <c r="L97" s="124"/>
      <c r="M97" s="124"/>
      <c r="N97" s="124"/>
      <c r="O97" s="124"/>
      <c r="P97" s="124"/>
      <c r="Q97" s="124"/>
      <c r="R97" s="124"/>
      <c r="S97" s="124"/>
      <c r="T97" s="124"/>
      <c r="U97" s="124"/>
      <c r="BM97" s="2"/>
      <c r="BN97" s="2"/>
    </row>
    <row r="98" spans="1:66" ht="66" customHeight="1" thickTop="1" x14ac:dyDescent="0.25">
      <c r="A98" s="124"/>
      <c r="B98" s="124"/>
      <c r="C98" s="124"/>
      <c r="D98" s="124"/>
      <c r="E98" s="442" t="s">
        <v>263</v>
      </c>
      <c r="F98" s="442"/>
      <c r="G98" s="442"/>
      <c r="H98" s="442"/>
      <c r="I98" s="442"/>
      <c r="J98" s="442"/>
      <c r="K98" s="358"/>
      <c r="L98" s="358"/>
      <c r="M98" s="358"/>
      <c r="N98" s="358"/>
      <c r="O98" s="358"/>
      <c r="P98" s="358"/>
      <c r="Q98" s="114"/>
      <c r="R98" s="114"/>
      <c r="S98" s="114"/>
      <c r="T98" s="114"/>
      <c r="U98" s="114"/>
      <c r="V98" s="114"/>
      <c r="W98" s="114"/>
      <c r="X98" s="114"/>
      <c r="Y98" s="114"/>
      <c r="Z98" s="114"/>
      <c r="AA98" s="114"/>
      <c r="AB98" s="114"/>
      <c r="AC98" s="114"/>
      <c r="AD98" s="114"/>
      <c r="AE98" s="114"/>
      <c r="AF98" s="114"/>
      <c r="AG98" s="114"/>
      <c r="AH98" s="114"/>
      <c r="AI98" s="114"/>
      <c r="AJ98" s="114"/>
      <c r="AK98" s="124"/>
      <c r="AL98" s="124"/>
      <c r="AM98" s="124"/>
      <c r="AN98" s="124"/>
      <c r="AO98" s="124"/>
      <c r="AP98" s="124"/>
      <c r="AQ98" s="124"/>
      <c r="AR98" s="124"/>
      <c r="AS98" s="124"/>
      <c r="AT98" s="124"/>
      <c r="AU98" s="124"/>
      <c r="AV98" s="124"/>
      <c r="AW98" s="124"/>
      <c r="AX98" s="16"/>
      <c r="AY98" s="16"/>
      <c r="AZ98" s="16"/>
      <c r="BA98" s="16"/>
      <c r="BB98" s="16"/>
      <c r="BC98" s="16"/>
      <c r="BD98" s="16"/>
      <c r="BE98" s="16"/>
      <c r="BF98" s="16"/>
      <c r="BG98" s="16"/>
      <c r="BH98" s="6"/>
      <c r="BI98" s="6"/>
      <c r="BJ98" s="30"/>
      <c r="BK98" s="30"/>
      <c r="BL98" s="30"/>
      <c r="BM98" s="2"/>
      <c r="BN98" s="2"/>
    </row>
    <row r="99" spans="1:66" ht="62.25" customHeight="1" x14ac:dyDescent="0.25">
      <c r="A99" s="124"/>
      <c r="B99" s="124"/>
      <c r="C99" s="124"/>
      <c r="D99" s="124"/>
      <c r="E99" s="359" t="s">
        <v>264</v>
      </c>
      <c r="F99" s="359"/>
      <c r="G99" s="360" t="s">
        <v>265</v>
      </c>
      <c r="H99" s="360"/>
      <c r="I99" s="125" t="s">
        <v>26</v>
      </c>
      <c r="J99" s="126" t="s">
        <v>27</v>
      </c>
      <c r="K99" s="361"/>
      <c r="L99" s="361"/>
      <c r="M99" s="361"/>
      <c r="N99" s="361"/>
      <c r="O99" s="361"/>
      <c r="P99" s="361"/>
      <c r="Q99" s="127"/>
      <c r="R99" s="127"/>
      <c r="S99" s="127"/>
      <c r="T99" s="127"/>
      <c r="BM99" s="2"/>
      <c r="BN99" s="2"/>
    </row>
    <row r="100" spans="1:66" ht="40.5" customHeight="1" thickBot="1" x14ac:dyDescent="0.3">
      <c r="A100" s="124"/>
      <c r="B100" s="124"/>
      <c r="C100" s="124"/>
      <c r="D100" s="124"/>
      <c r="E100" s="443">
        <f>E106</f>
        <v>1528386240</v>
      </c>
      <c r="F100" s="443"/>
      <c r="G100" s="444">
        <f>G106</f>
        <v>1528386240</v>
      </c>
      <c r="H100" s="444"/>
      <c r="I100" s="445">
        <f>I106</f>
        <v>1</v>
      </c>
      <c r="J100" s="349">
        <f>I100</f>
        <v>1</v>
      </c>
      <c r="K100" s="361"/>
      <c r="L100" s="361"/>
      <c r="M100" s="361"/>
      <c r="N100" s="361"/>
      <c r="O100" s="361"/>
      <c r="P100" s="361"/>
      <c r="Q100" s="127"/>
      <c r="R100" s="127"/>
      <c r="S100" s="127"/>
      <c r="T100" s="127"/>
      <c r="BM100" s="2"/>
      <c r="BN100" s="2"/>
    </row>
    <row r="101" spans="1:66" ht="40.5" customHeight="1" thickTop="1" thickBot="1" x14ac:dyDescent="0.3">
      <c r="A101" s="124"/>
      <c r="B101" s="124"/>
      <c r="C101" s="124"/>
      <c r="D101" s="124"/>
      <c r="E101" s="443"/>
      <c r="F101" s="443"/>
      <c r="G101" s="444"/>
      <c r="H101" s="444"/>
      <c r="I101" s="445"/>
      <c r="J101" s="350"/>
      <c r="K101" s="361"/>
      <c r="L101" s="361"/>
      <c r="M101" s="361"/>
      <c r="N101" s="361"/>
      <c r="O101" s="361"/>
      <c r="P101" s="361"/>
      <c r="Q101" s="127"/>
      <c r="R101" s="127"/>
      <c r="S101" s="127"/>
      <c r="T101" s="127"/>
      <c r="BM101" s="2"/>
      <c r="BN101" s="2"/>
    </row>
    <row r="102" spans="1:66" ht="40.5" customHeight="1" thickTop="1" thickBot="1" x14ac:dyDescent="0.3">
      <c r="A102" s="16"/>
      <c r="B102" s="124"/>
      <c r="C102" s="124"/>
      <c r="D102" s="124"/>
      <c r="E102" s="443"/>
      <c r="F102" s="443"/>
      <c r="G102" s="444"/>
      <c r="H102" s="444"/>
      <c r="I102" s="445"/>
      <c r="J102" s="351"/>
      <c r="K102" s="361"/>
      <c r="L102" s="361"/>
      <c r="M102" s="361"/>
      <c r="N102" s="361"/>
      <c r="O102" s="361"/>
      <c r="P102" s="361"/>
      <c r="Q102" s="420">
        <v>2016</v>
      </c>
      <c r="R102" s="420"/>
      <c r="S102" s="420"/>
      <c r="T102" s="420"/>
      <c r="BM102" s="2"/>
      <c r="BN102" s="2"/>
    </row>
    <row r="103" spans="1:66" ht="110.25" customHeight="1" thickTop="1" x14ac:dyDescent="0.25">
      <c r="A103" s="352" t="s">
        <v>266</v>
      </c>
      <c r="B103" s="352"/>
      <c r="C103" s="352"/>
      <c r="D103" s="74" t="s">
        <v>267</v>
      </c>
      <c r="E103" s="129" t="s">
        <v>264</v>
      </c>
      <c r="F103" s="129" t="s">
        <v>26</v>
      </c>
      <c r="G103" s="353" t="s">
        <v>265</v>
      </c>
      <c r="H103" s="353"/>
      <c r="I103" s="129" t="s">
        <v>268</v>
      </c>
      <c r="J103" s="130" t="s">
        <v>27</v>
      </c>
      <c r="K103" s="352" t="s">
        <v>269</v>
      </c>
      <c r="L103" s="352"/>
      <c r="M103" s="352"/>
      <c r="N103" s="352"/>
      <c r="O103" s="131" t="s">
        <v>22</v>
      </c>
      <c r="P103" s="65" t="s">
        <v>270</v>
      </c>
      <c r="Q103" s="132" t="s">
        <v>35</v>
      </c>
      <c r="R103" s="133" t="s">
        <v>271</v>
      </c>
      <c r="S103" s="50" t="s">
        <v>26</v>
      </c>
      <c r="T103" s="134" t="s">
        <v>27</v>
      </c>
      <c r="BM103" s="2"/>
      <c r="BN103" s="2"/>
    </row>
    <row r="104" spans="1:66" ht="288.75" customHeight="1" x14ac:dyDescent="0.25">
      <c r="A104" s="354" t="s">
        <v>272</v>
      </c>
      <c r="B104" s="495" t="s">
        <v>1570</v>
      </c>
      <c r="C104" s="495"/>
      <c r="D104" s="187" t="s">
        <v>1571</v>
      </c>
      <c r="E104" s="188">
        <v>727794000</v>
      </c>
      <c r="F104" s="137">
        <f>E104/E106</f>
        <v>0.47618460632045473</v>
      </c>
      <c r="G104" s="414">
        <v>727794000</v>
      </c>
      <c r="H104" s="414"/>
      <c r="I104" s="138">
        <f>G104/E104</f>
        <v>1</v>
      </c>
      <c r="J104" s="283">
        <f>I104</f>
        <v>1</v>
      </c>
      <c r="K104" s="439" t="s">
        <v>1572</v>
      </c>
      <c r="L104" s="439"/>
      <c r="M104" s="439"/>
      <c r="N104" s="439"/>
      <c r="O104" s="139" t="s">
        <v>123</v>
      </c>
      <c r="P104" s="276">
        <v>10</v>
      </c>
      <c r="Q104" s="246">
        <v>7</v>
      </c>
      <c r="R104" s="246">
        <v>7</v>
      </c>
      <c r="S104" s="191">
        <f>+R104/Q104</f>
        <v>1</v>
      </c>
      <c r="T104" s="283">
        <f>S104</f>
        <v>1</v>
      </c>
      <c r="BM104" s="2"/>
      <c r="BN104" s="2"/>
    </row>
    <row r="105" spans="1:66" ht="288.75" customHeight="1" x14ac:dyDescent="0.25">
      <c r="A105" s="354"/>
      <c r="B105" s="495" t="s">
        <v>1573</v>
      </c>
      <c r="C105" s="495"/>
      <c r="D105" s="187" t="s">
        <v>1574</v>
      </c>
      <c r="E105" s="188">
        <v>800592240</v>
      </c>
      <c r="F105" s="137">
        <f>E105/E106</f>
        <v>0.52381539367954533</v>
      </c>
      <c r="G105" s="414">
        <v>800592240</v>
      </c>
      <c r="H105" s="414"/>
      <c r="I105" s="138">
        <f>G105/E105</f>
        <v>1</v>
      </c>
      <c r="J105" s="283">
        <f>I105</f>
        <v>1</v>
      </c>
      <c r="K105" s="439" t="s">
        <v>1575</v>
      </c>
      <c r="L105" s="439"/>
      <c r="M105" s="439"/>
      <c r="N105" s="439"/>
      <c r="O105" s="139" t="s">
        <v>123</v>
      </c>
      <c r="P105" s="276">
        <v>9</v>
      </c>
      <c r="Q105" s="246">
        <v>9</v>
      </c>
      <c r="R105" s="246">
        <v>9</v>
      </c>
      <c r="S105" s="191">
        <f>+R105/Q105</f>
        <v>1</v>
      </c>
      <c r="T105" s="283">
        <f>S105</f>
        <v>1</v>
      </c>
      <c r="BM105" s="2"/>
      <c r="BN105" s="2"/>
    </row>
    <row r="106" spans="1:66" ht="229.5" customHeight="1" x14ac:dyDescent="0.25">
      <c r="A106" s="340" t="s">
        <v>279</v>
      </c>
      <c r="B106" s="340"/>
      <c r="C106" s="340"/>
      <c r="D106" s="144"/>
      <c r="E106" s="236">
        <f>SUM(E104:E105)</f>
        <v>1528386240</v>
      </c>
      <c r="F106" s="237">
        <f>SUM(F104:F105)</f>
        <v>1</v>
      </c>
      <c r="G106" s="441">
        <f>SUM(G104:H105)</f>
        <v>1528386240</v>
      </c>
      <c r="H106" s="441"/>
      <c r="I106" s="237">
        <f>G106/E106</f>
        <v>1</v>
      </c>
      <c r="J106" s="283">
        <f>I106</f>
        <v>1</v>
      </c>
      <c r="K106" s="342"/>
      <c r="L106" s="342"/>
      <c r="M106" s="342"/>
      <c r="N106" s="342"/>
      <c r="O106" s="146"/>
      <c r="P106" s="30"/>
      <c r="Q106" s="30"/>
      <c r="R106" s="30"/>
      <c r="S106" s="147"/>
      <c r="T106" s="30"/>
      <c r="U106" s="30"/>
      <c r="V106" s="30"/>
      <c r="W106" s="30"/>
      <c r="X106" s="30"/>
      <c r="Y106" s="30"/>
      <c r="Z106" s="30"/>
      <c r="AA106" s="30"/>
      <c r="AB106" s="30"/>
      <c r="AC106" s="30"/>
      <c r="AD106" s="30"/>
      <c r="AE106" s="148"/>
      <c r="AF106" s="149"/>
      <c r="AG106" s="30"/>
      <c r="AH106" s="30"/>
      <c r="AI106" s="30"/>
      <c r="AJ106" s="30"/>
      <c r="AK106" s="30"/>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6"/>
      <c r="BI106" s="6"/>
      <c r="BJ106" s="30"/>
      <c r="BK106" s="30"/>
      <c r="BL106" s="30"/>
      <c r="BM106" s="2"/>
      <c r="BN106" s="2"/>
    </row>
    <row r="107" spans="1:66" s="6" customFormat="1" ht="15.75" customHeight="1" thickBot="1" x14ac:dyDescent="0.3">
      <c r="A107" s="16"/>
      <c r="B107" s="16"/>
      <c r="C107" s="16"/>
      <c r="D107" s="16"/>
      <c r="E107" s="16"/>
      <c r="F107" s="16"/>
      <c r="G107" s="16"/>
      <c r="H107" s="16"/>
      <c r="I107" s="16"/>
      <c r="J107" s="16"/>
      <c r="K107" s="16"/>
      <c r="L107" s="16"/>
      <c r="M107" s="16"/>
      <c r="N107" s="16"/>
      <c r="O107" s="16"/>
      <c r="P107" s="16"/>
      <c r="Q107" s="16"/>
      <c r="R107" s="16"/>
      <c r="S107" s="47"/>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M107" s="30"/>
      <c r="BN107" s="2"/>
    </row>
    <row r="108" spans="1:66" ht="100.5" customHeight="1" thickTop="1" thickBot="1" x14ac:dyDescent="0.3">
      <c r="A108" s="343" t="s">
        <v>280</v>
      </c>
      <c r="B108" s="343"/>
      <c r="C108" s="344">
        <v>43465</v>
      </c>
      <c r="D108" s="344"/>
      <c r="E108" s="344"/>
      <c r="F108" s="16"/>
      <c r="G108" s="407" t="s">
        <v>346</v>
      </c>
      <c r="H108" s="407"/>
      <c r="I108" s="407"/>
      <c r="J108" s="151"/>
      <c r="K108" s="408" t="s">
        <v>282</v>
      </c>
      <c r="L108" s="408"/>
      <c r="N108" s="152"/>
      <c r="O108" s="409" t="s">
        <v>283</v>
      </c>
      <c r="P108" s="409"/>
      <c r="Q108" s="409"/>
      <c r="T108" s="152"/>
      <c r="U108" s="409" t="s">
        <v>284</v>
      </c>
      <c r="V108" s="409"/>
      <c r="W108" s="409"/>
      <c r="X108" s="409"/>
      <c r="AB108" s="405"/>
      <c r="AC108" s="405"/>
      <c r="AD108" s="406" t="s">
        <v>285</v>
      </c>
      <c r="AE108" s="406"/>
      <c r="AF108" s="406"/>
      <c r="AS108" s="30"/>
      <c r="AT108" s="30"/>
      <c r="AU108" s="16"/>
      <c r="AV108" s="30"/>
      <c r="AW108" s="30"/>
      <c r="AX108" s="30"/>
      <c r="AY108" s="30"/>
      <c r="AZ108" s="30"/>
      <c r="BA108" s="30"/>
      <c r="BB108" s="16"/>
      <c r="BC108" s="30"/>
      <c r="BD108" s="30"/>
      <c r="BE108" s="30"/>
      <c r="BF108" s="30"/>
      <c r="BG108" s="30"/>
      <c r="BH108" s="16"/>
      <c r="BI108" s="16"/>
      <c r="BJ108" s="16"/>
      <c r="BK108" s="16"/>
      <c r="BL108" s="6"/>
      <c r="BM108" s="30"/>
      <c r="BN108" s="2"/>
    </row>
    <row r="109" spans="1:66" ht="13.5" thickTop="1" x14ac:dyDescent="0.25"/>
  </sheetData>
  <mergeCells count="303">
    <mergeCell ref="A77:B77"/>
    <mergeCell ref="F77:G77"/>
    <mergeCell ref="H77:I77"/>
    <mergeCell ref="P77:R77"/>
    <mergeCell ref="A74:B74"/>
    <mergeCell ref="F74:G74"/>
    <mergeCell ref="H74:I74"/>
    <mergeCell ref="P74:R74"/>
    <mergeCell ref="A75:B75"/>
    <mergeCell ref="F75:G75"/>
    <mergeCell ref="H75:I75"/>
    <mergeCell ref="P75:R75"/>
    <mergeCell ref="A76:B76"/>
    <mergeCell ref="F76:G76"/>
    <mergeCell ref="H76:I76"/>
    <mergeCell ref="P76:R76"/>
    <mergeCell ref="A71:B71"/>
    <mergeCell ref="F71:G71"/>
    <mergeCell ref="H71:I71"/>
    <mergeCell ref="P71:R71"/>
    <mergeCell ref="A72:B72"/>
    <mergeCell ref="F72:G72"/>
    <mergeCell ref="H72:I72"/>
    <mergeCell ref="P72:R72"/>
    <mergeCell ref="A73:B73"/>
    <mergeCell ref="F73:G73"/>
    <mergeCell ref="H73:I73"/>
    <mergeCell ref="P73:R73"/>
    <mergeCell ref="A68:B68"/>
    <mergeCell ref="F68:G68"/>
    <mergeCell ref="H68:I68"/>
    <mergeCell ref="P68:R68"/>
    <mergeCell ref="A69:B69"/>
    <mergeCell ref="F69:G69"/>
    <mergeCell ref="H69:I69"/>
    <mergeCell ref="P69:R69"/>
    <mergeCell ref="A70:B70"/>
    <mergeCell ref="F70:G70"/>
    <mergeCell ref="H70:I70"/>
    <mergeCell ref="P70:R70"/>
    <mergeCell ref="A65:B65"/>
    <mergeCell ref="F65:G65"/>
    <mergeCell ref="H65:I65"/>
    <mergeCell ref="P65:R65"/>
    <mergeCell ref="A66:B66"/>
    <mergeCell ref="F66:G66"/>
    <mergeCell ref="H66:I66"/>
    <mergeCell ref="P66:R66"/>
    <mergeCell ref="A67:B67"/>
    <mergeCell ref="F67:G67"/>
    <mergeCell ref="H67:I67"/>
    <mergeCell ref="P67:R67"/>
    <mergeCell ref="A62:B62"/>
    <mergeCell ref="F62:G62"/>
    <mergeCell ref="H62:I62"/>
    <mergeCell ref="P62:R62"/>
    <mergeCell ref="A63:B63"/>
    <mergeCell ref="F63:G63"/>
    <mergeCell ref="H63:I63"/>
    <mergeCell ref="P63:R63"/>
    <mergeCell ref="A64:B64"/>
    <mergeCell ref="F64:G64"/>
    <mergeCell ref="H64:I64"/>
    <mergeCell ref="P64:R64"/>
    <mergeCell ref="A59:B59"/>
    <mergeCell ref="F59:G59"/>
    <mergeCell ref="H59:I59"/>
    <mergeCell ref="P59:R59"/>
    <mergeCell ref="A60:B60"/>
    <mergeCell ref="F60:G60"/>
    <mergeCell ref="H60:I60"/>
    <mergeCell ref="P60:R60"/>
    <mergeCell ref="A61:B61"/>
    <mergeCell ref="F61:G61"/>
    <mergeCell ref="H61:I61"/>
    <mergeCell ref="P61:R61"/>
    <mergeCell ref="A56:B56"/>
    <mergeCell ref="F56:G56"/>
    <mergeCell ref="H56:I56"/>
    <mergeCell ref="P56:R56"/>
    <mergeCell ref="A57:B57"/>
    <mergeCell ref="F57:G57"/>
    <mergeCell ref="H57:I57"/>
    <mergeCell ref="P57:R57"/>
    <mergeCell ref="A58:B58"/>
    <mergeCell ref="F58:G58"/>
    <mergeCell ref="H58:I58"/>
    <mergeCell ref="P58:R58"/>
    <mergeCell ref="A53:B53"/>
    <mergeCell ref="F53:G53"/>
    <mergeCell ref="H53:I53"/>
    <mergeCell ref="P53:R53"/>
    <mergeCell ref="A54:B54"/>
    <mergeCell ref="F54:G54"/>
    <mergeCell ref="H54:I54"/>
    <mergeCell ref="P54:R54"/>
    <mergeCell ref="A55:B55"/>
    <mergeCell ref="F55:G55"/>
    <mergeCell ref="H55:I55"/>
    <mergeCell ref="P55:R55"/>
    <mergeCell ref="A10:C10"/>
    <mergeCell ref="E10:G10"/>
    <mergeCell ref="A11:C11"/>
    <mergeCell ref="E11:G11"/>
    <mergeCell ref="A12:D13"/>
    <mergeCell ref="E12:U13"/>
    <mergeCell ref="A3:BL3"/>
    <mergeCell ref="A5:BI5"/>
    <mergeCell ref="A6:C6"/>
    <mergeCell ref="E6:M6"/>
    <mergeCell ref="A8:C8"/>
    <mergeCell ref="E8:M8"/>
    <mergeCell ref="A14:D14"/>
    <mergeCell ref="E14:U14"/>
    <mergeCell ref="A16:Y16"/>
    <mergeCell ref="A18:C19"/>
    <mergeCell ref="D18:E19"/>
    <mergeCell ref="F18:H19"/>
    <mergeCell ref="I18:I19"/>
    <mergeCell ref="J18:O19"/>
    <mergeCell ref="P18:S19"/>
    <mergeCell ref="T18:T19"/>
    <mergeCell ref="U18:U19"/>
    <mergeCell ref="V18:Y18"/>
    <mergeCell ref="A20:C22"/>
    <mergeCell ref="D20:E22"/>
    <mergeCell ref="F20:H22"/>
    <mergeCell ref="J20:O20"/>
    <mergeCell ref="P20:S20"/>
    <mergeCell ref="J21:O21"/>
    <mergeCell ref="P21:S21"/>
    <mergeCell ref="J22:O22"/>
    <mergeCell ref="P22:S22"/>
    <mergeCell ref="A25:Y25"/>
    <mergeCell ref="A27:H28"/>
    <mergeCell ref="I27:N28"/>
    <mergeCell ref="O27:O28"/>
    <mergeCell ref="P27:R28"/>
    <mergeCell ref="S27:S28"/>
    <mergeCell ref="T27:T28"/>
    <mergeCell ref="U27:U28"/>
    <mergeCell ref="V27:Y27"/>
    <mergeCell ref="A36:B36"/>
    <mergeCell ref="C36:Y36"/>
    <mergeCell ref="A37:B37"/>
    <mergeCell ref="C37:Y37"/>
    <mergeCell ref="A38:B38"/>
    <mergeCell ref="C38:Y38"/>
    <mergeCell ref="A29:H31"/>
    <mergeCell ref="I29:N31"/>
    <mergeCell ref="P29:R29"/>
    <mergeCell ref="P30:R30"/>
    <mergeCell ref="P31:R31"/>
    <mergeCell ref="A34:Y34"/>
    <mergeCell ref="U40:U41"/>
    <mergeCell ref="V40:Y40"/>
    <mergeCell ref="A42:B42"/>
    <mergeCell ref="F42:I42"/>
    <mergeCell ref="L42:N42"/>
    <mergeCell ref="P42:R42"/>
    <mergeCell ref="K40:K41"/>
    <mergeCell ref="L40:N41"/>
    <mergeCell ref="O40:O41"/>
    <mergeCell ref="P40:R41"/>
    <mergeCell ref="S40:S41"/>
    <mergeCell ref="T40:T41"/>
    <mergeCell ref="A40:B41"/>
    <mergeCell ref="C40:C41"/>
    <mergeCell ref="D40:D41"/>
    <mergeCell ref="E40:E41"/>
    <mergeCell ref="F40:I41"/>
    <mergeCell ref="J40:J41"/>
    <mergeCell ref="A45:B45"/>
    <mergeCell ref="C45:F45"/>
    <mergeCell ref="G45:I45"/>
    <mergeCell ref="J45:L45"/>
    <mergeCell ref="P45:S45"/>
    <mergeCell ref="A48:Y48"/>
    <mergeCell ref="A43:B43"/>
    <mergeCell ref="F43:I43"/>
    <mergeCell ref="L43:N43"/>
    <mergeCell ref="P43:R43"/>
    <mergeCell ref="A44:B44"/>
    <mergeCell ref="F44:I44"/>
    <mergeCell ref="L44:N44"/>
    <mergeCell ref="P44:R44"/>
    <mergeCell ref="P50:R51"/>
    <mergeCell ref="S50:S51"/>
    <mergeCell ref="T50:T51"/>
    <mergeCell ref="U50:U51"/>
    <mergeCell ref="V50:Y50"/>
    <mergeCell ref="A52:B52"/>
    <mergeCell ref="F52:G52"/>
    <mergeCell ref="H52:I52"/>
    <mergeCell ref="P52:R52"/>
    <mergeCell ref="J50:J51"/>
    <mergeCell ref="K50:K51"/>
    <mergeCell ref="L50:L51"/>
    <mergeCell ref="M50:M51"/>
    <mergeCell ref="N50:N51"/>
    <mergeCell ref="O50:O51"/>
    <mergeCell ref="A50:B51"/>
    <mergeCell ref="C50:C51"/>
    <mergeCell ref="D50:D51"/>
    <mergeCell ref="E50:E51"/>
    <mergeCell ref="F50:G51"/>
    <mergeCell ref="H50:I51"/>
    <mergeCell ref="A80:B80"/>
    <mergeCell ref="F80:G80"/>
    <mergeCell ref="H80:I80"/>
    <mergeCell ref="P80:R80"/>
    <mergeCell ref="A81:B81"/>
    <mergeCell ref="F81:G81"/>
    <mergeCell ref="H81:I81"/>
    <mergeCell ref="P81:R81"/>
    <mergeCell ref="A78:B78"/>
    <mergeCell ref="F78:G78"/>
    <mergeCell ref="H78:I78"/>
    <mergeCell ref="P78:R78"/>
    <mergeCell ref="A79:B79"/>
    <mergeCell ref="F79:G79"/>
    <mergeCell ref="H79:I79"/>
    <mergeCell ref="P79:R79"/>
    <mergeCell ref="A84:B84"/>
    <mergeCell ref="F84:G84"/>
    <mergeCell ref="H84:I84"/>
    <mergeCell ref="P84:R84"/>
    <mergeCell ref="A85:B85"/>
    <mergeCell ref="F85:G85"/>
    <mergeCell ref="H85:I85"/>
    <mergeCell ref="P85:R85"/>
    <mergeCell ref="A82:B82"/>
    <mergeCell ref="F82:G82"/>
    <mergeCell ref="H82:I82"/>
    <mergeCell ref="P82:R82"/>
    <mergeCell ref="A83:B83"/>
    <mergeCell ref="F83:G83"/>
    <mergeCell ref="H83:I83"/>
    <mergeCell ref="P83:R83"/>
    <mergeCell ref="A88:B88"/>
    <mergeCell ref="F88:G88"/>
    <mergeCell ref="H88:I88"/>
    <mergeCell ref="P88:R88"/>
    <mergeCell ref="A89:B89"/>
    <mergeCell ref="F89:G89"/>
    <mergeCell ref="H89:I89"/>
    <mergeCell ref="P89:R89"/>
    <mergeCell ref="A86:B86"/>
    <mergeCell ref="F86:G86"/>
    <mergeCell ref="H86:I86"/>
    <mergeCell ref="P86:R86"/>
    <mergeCell ref="A87:B87"/>
    <mergeCell ref="F87:G87"/>
    <mergeCell ref="H87:I87"/>
    <mergeCell ref="P87:R87"/>
    <mergeCell ref="A92:B92"/>
    <mergeCell ref="F92:G92"/>
    <mergeCell ref="H92:I92"/>
    <mergeCell ref="P92:R92"/>
    <mergeCell ref="A90:B90"/>
    <mergeCell ref="F90:G90"/>
    <mergeCell ref="H90:I90"/>
    <mergeCell ref="P90:R90"/>
    <mergeCell ref="A91:B91"/>
    <mergeCell ref="F91:G91"/>
    <mergeCell ref="H91:I91"/>
    <mergeCell ref="P91:R91"/>
    <mergeCell ref="E99:F99"/>
    <mergeCell ref="G99:H99"/>
    <mergeCell ref="K99:P102"/>
    <mergeCell ref="E100:F102"/>
    <mergeCell ref="G100:H102"/>
    <mergeCell ref="I100:I102"/>
    <mergeCell ref="J100:J102"/>
    <mergeCell ref="A93:B93"/>
    <mergeCell ref="F93:G93"/>
    <mergeCell ref="H93:I93"/>
    <mergeCell ref="P93:R93"/>
    <mergeCell ref="A96:Y96"/>
    <mergeCell ref="E98:J98"/>
    <mergeCell ref="K98:P98"/>
    <mergeCell ref="Q102:T102"/>
    <mergeCell ref="A103:C103"/>
    <mergeCell ref="G103:H103"/>
    <mergeCell ref="K103:N103"/>
    <mergeCell ref="A104:A105"/>
    <mergeCell ref="B104:C104"/>
    <mergeCell ref="G104:H104"/>
    <mergeCell ref="K104:N104"/>
    <mergeCell ref="B105:C105"/>
    <mergeCell ref="G105:H105"/>
    <mergeCell ref="O108:Q108"/>
    <mergeCell ref="U108:X108"/>
    <mergeCell ref="AB108:AC108"/>
    <mergeCell ref="AD108:AF108"/>
    <mergeCell ref="K105:N105"/>
    <mergeCell ref="A106:C106"/>
    <mergeCell ref="G106:H106"/>
    <mergeCell ref="K106:N106"/>
    <mergeCell ref="A108:B108"/>
    <mergeCell ref="C108:E108"/>
    <mergeCell ref="G108:I108"/>
    <mergeCell ref="K108:L108"/>
  </mergeCells>
  <conditionalFormatting sqref="Y20:Y22">
    <cfRule type="iconSet" priority="40">
      <iconSet iconSet="4Arrows" showValue="0">
        <cfvo type="percent" val="0"/>
        <cfvo type="num" val="0.6"/>
        <cfvo type="num" val="0.8"/>
        <cfvo type="num" val="0.9"/>
      </iconSet>
    </cfRule>
    <cfRule type="cellIs" dxfId="47" priority="41" operator="lessThan">
      <formula>0.6</formula>
    </cfRule>
    <cfRule type="cellIs" dxfId="46" priority="42" operator="between">
      <formula>0.8</formula>
      <formula>0.899999999999999</formula>
    </cfRule>
    <cfRule type="cellIs" dxfId="45" priority="43" operator="between">
      <formula>0.6</formula>
      <formula>0.8</formula>
    </cfRule>
    <cfRule type="cellIs" dxfId="44" priority="44" operator="greaterThanOrEqual">
      <formula>0.9</formula>
    </cfRule>
  </conditionalFormatting>
  <conditionalFormatting sqref="Y29:Y31">
    <cfRule type="iconSet" priority="35">
      <iconSet iconSet="4Arrows" showValue="0">
        <cfvo type="percent" val="0"/>
        <cfvo type="num" val="0.6"/>
        <cfvo type="num" val="0.8"/>
        <cfvo type="num" val="0.9"/>
      </iconSet>
    </cfRule>
    <cfRule type="cellIs" dxfId="43" priority="36" operator="lessThan">
      <formula>0.6</formula>
    </cfRule>
    <cfRule type="cellIs" dxfId="42" priority="37" operator="between">
      <formula>0.8</formula>
      <formula>0.899999999999999</formula>
    </cfRule>
    <cfRule type="cellIs" dxfId="41" priority="38" operator="between">
      <formula>0.6</formula>
      <formula>0.8</formula>
    </cfRule>
    <cfRule type="cellIs" dxfId="40" priority="39" operator="greaterThanOrEqual">
      <formula>0.9</formula>
    </cfRule>
  </conditionalFormatting>
  <conditionalFormatting sqref="Y42:Y43">
    <cfRule type="iconSet" priority="30">
      <iconSet iconSet="4Arrows" showValue="0">
        <cfvo type="percent" val="0"/>
        <cfvo type="num" val="0.6"/>
        <cfvo type="num" val="0.8"/>
        <cfvo type="num" val="0.9"/>
      </iconSet>
    </cfRule>
    <cfRule type="cellIs" dxfId="39" priority="31" operator="lessThan">
      <formula>0.6</formula>
    </cfRule>
    <cfRule type="cellIs" dxfId="38" priority="32" operator="between">
      <formula>0.8</formula>
      <formula>0.899999999999999</formula>
    </cfRule>
    <cfRule type="cellIs" dxfId="37" priority="33" operator="between">
      <formula>0.6</formula>
      <formula>0.8</formula>
    </cfRule>
    <cfRule type="cellIs" dxfId="36" priority="34" operator="greaterThanOrEqual">
      <formula>0.9</formula>
    </cfRule>
  </conditionalFormatting>
  <conditionalFormatting sqref="J104:J106">
    <cfRule type="iconSet" priority="25">
      <iconSet iconSet="4Arrows" showValue="0">
        <cfvo type="percent" val="0"/>
        <cfvo type="num" val="0.6"/>
        <cfvo type="num" val="0.8"/>
        <cfvo type="num" val="0.9"/>
      </iconSet>
    </cfRule>
    <cfRule type="cellIs" dxfId="35" priority="26" operator="lessThan">
      <formula>0.6</formula>
    </cfRule>
    <cfRule type="cellIs" dxfId="34" priority="27" operator="between">
      <formula>0.8</formula>
      <formula>0.899999999999999</formula>
    </cfRule>
    <cfRule type="cellIs" dxfId="33" priority="28" operator="between">
      <formula>0.6</formula>
      <formula>0.8</formula>
    </cfRule>
    <cfRule type="cellIs" dxfId="32" priority="29" operator="greaterThanOrEqual">
      <formula>0.9</formula>
    </cfRule>
  </conditionalFormatting>
  <conditionalFormatting sqref="T104:T105">
    <cfRule type="iconSet" priority="20">
      <iconSet iconSet="4Arrows" showValue="0">
        <cfvo type="percent" val="0"/>
        <cfvo type="num" val="0.6"/>
        <cfvo type="num" val="0.8"/>
        <cfvo type="num" val="0.9"/>
      </iconSet>
    </cfRule>
    <cfRule type="cellIs" dxfId="31" priority="21" operator="lessThan">
      <formula>0.6</formula>
    </cfRule>
    <cfRule type="cellIs" dxfId="30" priority="22" operator="between">
      <formula>0.8</formula>
      <formula>0.899999999999999</formula>
    </cfRule>
    <cfRule type="cellIs" dxfId="29" priority="23" operator="between">
      <formula>0.6</formula>
      <formula>0.8</formula>
    </cfRule>
    <cfRule type="cellIs" dxfId="28" priority="24" operator="greaterThanOrEqual">
      <formula>0.9</formula>
    </cfRule>
  </conditionalFormatting>
  <conditionalFormatting sqref="J100">
    <cfRule type="iconSet" priority="15">
      <iconSet iconSet="4Arrows" showValue="0">
        <cfvo type="percent" val="0"/>
        <cfvo type="num" val="0.6"/>
        <cfvo type="num" val="0.8"/>
        <cfvo type="num" val="0.9"/>
      </iconSet>
    </cfRule>
    <cfRule type="cellIs" dxfId="27" priority="16" operator="lessThan">
      <formula>0.6</formula>
    </cfRule>
    <cfRule type="cellIs" dxfId="26" priority="17" operator="between">
      <formula>0.8</formula>
      <formula>0.899999999999999</formula>
    </cfRule>
    <cfRule type="cellIs" dxfId="25" priority="18" operator="between">
      <formula>0.6</formula>
      <formula>0.8</formula>
    </cfRule>
    <cfRule type="cellIs" dxfId="24" priority="19" operator="greaterThanOrEqual">
      <formula>0.9</formula>
    </cfRule>
  </conditionalFormatting>
  <conditionalFormatting sqref="Y52">
    <cfRule type="iconSet" priority="6">
      <iconSet iconSet="4Arrows" showValue="0">
        <cfvo type="percent" val="0"/>
        <cfvo type="num" val="0.6"/>
        <cfvo type="num" val="0.8"/>
        <cfvo type="num" val="0.9"/>
      </iconSet>
    </cfRule>
    <cfRule type="cellIs" dxfId="23" priority="7" operator="lessThan">
      <formula>0.6</formula>
    </cfRule>
    <cfRule type="cellIs" dxfId="22" priority="8" operator="between">
      <formula>0.8</formula>
      <formula>0.899999999999999</formula>
    </cfRule>
    <cfRule type="cellIs" dxfId="21" priority="9" operator="between">
      <formula>0.6</formula>
      <formula>0.8</formula>
    </cfRule>
    <cfRule type="cellIs" dxfId="20" priority="10" operator="greaterThanOrEqual">
      <formula>0.9</formula>
    </cfRule>
  </conditionalFormatting>
  <conditionalFormatting sqref="Y53:Y92">
    <cfRule type="iconSet" priority="241">
      <iconSet iconSet="4Arrows" showValue="0">
        <cfvo type="percent" val="0"/>
        <cfvo type="num" val="0.6"/>
        <cfvo type="num" val="0.8"/>
        <cfvo type="num" val="0.9"/>
      </iconSet>
    </cfRule>
    <cfRule type="cellIs" dxfId="19" priority="242" operator="lessThan">
      <formula>0.6</formula>
    </cfRule>
    <cfRule type="cellIs" dxfId="18" priority="243" operator="between">
      <formula>0.8</formula>
      <formula>0.899999999999999</formula>
    </cfRule>
    <cfRule type="cellIs" dxfId="17" priority="244" operator="between">
      <formula>0.6</formula>
      <formula>0.8</formula>
    </cfRule>
    <cfRule type="cellIs" dxfId="16" priority="245" operator="greaterThanOrEqual">
      <formula>0.9</formula>
    </cfRule>
  </conditionalFormatting>
  <pageMargins left="0.70000000000000007" right="0.70000000000000007" top="0.75" bottom="0.75" header="0.30000000000000004" footer="0.30000000000000004"/>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XDG64"/>
  <sheetViews>
    <sheetView zoomScale="19" zoomScaleNormal="19" workbookViewId="0">
      <selection activeCell="W21" sqref="W21"/>
    </sheetView>
  </sheetViews>
  <sheetFormatPr baseColWidth="10" defaultRowHeight="12.75" x14ac:dyDescent="0.25"/>
  <cols>
    <col min="1" max="2" width="48.85546875" style="2" customWidth="1"/>
    <col min="3" max="3" width="69.7109375" style="2" customWidth="1"/>
    <col min="4" max="4" width="79.5703125" style="2" customWidth="1"/>
    <col min="5" max="5" width="71.285156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52" style="2" customWidth="1"/>
    <col min="15" max="15" width="60.28515625" style="2" customWidth="1"/>
    <col min="16" max="18" width="37.85546875" style="2" customWidth="1"/>
    <col min="19" max="19" width="26.42578125" style="73" customWidth="1"/>
    <col min="20" max="20" width="30.85546875" style="2" customWidth="1"/>
    <col min="21" max="21" width="35.42578125" style="2" customWidth="1"/>
    <col min="22" max="23" width="27.85546875" style="2" customWidth="1"/>
    <col min="24" max="24" width="22.42578125" style="2" customWidth="1"/>
    <col min="25" max="25" width="32.14062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16146:16335"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16146:16335"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16146:16335"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16146:16335"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16146:16335"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16146:16335" ht="135.75" customHeight="1" x14ac:dyDescent="0.25">
      <c r="A6" s="394" t="s">
        <v>1576</v>
      </c>
      <c r="B6" s="394"/>
      <c r="C6" s="394"/>
      <c r="D6" s="10"/>
      <c r="E6" s="515" t="s">
        <v>1577</v>
      </c>
      <c r="F6" s="515"/>
      <c r="G6" s="515"/>
      <c r="H6" s="515"/>
      <c r="I6" s="515"/>
      <c r="J6" s="515"/>
      <c r="K6" s="515"/>
      <c r="L6" s="515"/>
      <c r="M6" s="515"/>
      <c r="N6" s="51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16146:16335" ht="13.5" customHeight="1" x14ac:dyDescent="0.25">
      <c r="A7" s="11"/>
      <c r="B7" s="11"/>
      <c r="C7" s="12"/>
      <c r="D7" s="10"/>
      <c r="E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16146:16335" s="2" customFormat="1" ht="87.75" customHeight="1" x14ac:dyDescent="0.25">
      <c r="A8" s="394" t="s">
        <v>5</v>
      </c>
      <c r="B8" s="394"/>
      <c r="C8" s="394"/>
      <c r="D8" s="10"/>
      <c r="E8" s="375" t="s">
        <v>1578</v>
      </c>
      <c r="F8" s="375"/>
      <c r="G8" s="375"/>
      <c r="H8" s="375"/>
      <c r="I8" s="375"/>
      <c r="J8" s="375" t="s">
        <v>1579</v>
      </c>
      <c r="K8" s="375"/>
      <c r="L8" s="375"/>
      <c r="M8" s="375"/>
      <c r="N8" s="375"/>
      <c r="O8" s="7"/>
      <c r="P8" s="7"/>
      <c r="Q8" s="13"/>
      <c r="R8" s="13"/>
      <c r="S8" s="18"/>
      <c r="T8" s="13"/>
      <c r="U8" s="13"/>
    </row>
    <row r="9" spans="1:64 16146:16335" s="2" customFormat="1" ht="24.75" customHeight="1" x14ac:dyDescent="0.25">
      <c r="A9" s="393"/>
      <c r="B9" s="393"/>
      <c r="C9" s="393"/>
      <c r="D9" s="10"/>
      <c r="E9" s="512"/>
      <c r="F9" s="512"/>
      <c r="G9" s="512"/>
      <c r="H9" s="13"/>
      <c r="I9" s="13"/>
      <c r="J9" s="13"/>
      <c r="K9" s="13"/>
      <c r="L9" s="13"/>
      <c r="M9" s="13"/>
      <c r="N9" s="13"/>
      <c r="O9" s="13"/>
      <c r="P9" s="13"/>
      <c r="Q9" s="13"/>
      <c r="R9" s="13"/>
      <c r="S9" s="18"/>
      <c r="T9" s="13"/>
      <c r="U9" s="13"/>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row>
    <row r="10" spans="1:64 16146:16335" s="2" customFormat="1" ht="135" customHeight="1" x14ac:dyDescent="0.25">
      <c r="A10" s="513" t="s">
        <v>1580</v>
      </c>
      <c r="B10" s="513"/>
      <c r="C10" s="513"/>
      <c r="D10" s="513"/>
      <c r="E10" s="514" t="s">
        <v>1581</v>
      </c>
      <c r="F10" s="514"/>
      <c r="G10" s="514"/>
      <c r="H10" s="514"/>
      <c r="I10" s="514"/>
      <c r="J10" s="514"/>
      <c r="K10" s="514"/>
      <c r="L10" s="514"/>
      <c r="M10" s="514"/>
      <c r="N10" s="514"/>
      <c r="O10" s="514"/>
      <c r="P10" s="514"/>
      <c r="Q10" s="514"/>
      <c r="R10" s="514"/>
      <c r="S10" s="514"/>
      <c r="T10" s="514"/>
      <c r="U10" s="514"/>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row>
    <row r="11" spans="1:64 16146:16335" s="2" customFormat="1" ht="135" customHeight="1" x14ac:dyDescent="0.25">
      <c r="A11" s="513" t="s">
        <v>1582</v>
      </c>
      <c r="B11" s="513"/>
      <c r="C11" s="513"/>
      <c r="D11" s="513"/>
      <c r="E11" s="514" t="s">
        <v>1583</v>
      </c>
      <c r="F11" s="514"/>
      <c r="G11" s="514"/>
      <c r="H11" s="514"/>
      <c r="I11" s="514"/>
      <c r="J11" s="514"/>
      <c r="K11" s="514"/>
      <c r="L11" s="514"/>
      <c r="M11" s="514"/>
      <c r="N11" s="514"/>
      <c r="O11" s="514"/>
      <c r="P11" s="514"/>
      <c r="Q11" s="514"/>
      <c r="R11" s="514"/>
      <c r="S11" s="514"/>
      <c r="T11" s="514"/>
      <c r="U11" s="514"/>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row>
    <row r="12" spans="1:64 16146:16335" s="2" customFormat="1" ht="21.75" customHeight="1" x14ac:dyDescent="0.25">
      <c r="A12" s="27"/>
      <c r="B12" s="27"/>
      <c r="C12" s="27"/>
      <c r="D12" s="27"/>
      <c r="E12" s="26"/>
      <c r="F12" s="26"/>
      <c r="G12" s="26"/>
      <c r="H12" s="26"/>
      <c r="I12" s="26"/>
      <c r="J12" s="26"/>
      <c r="K12" s="26"/>
      <c r="L12" s="26"/>
      <c r="M12" s="26"/>
      <c r="N12" s="26"/>
      <c r="O12" s="26"/>
      <c r="P12" s="26"/>
      <c r="Q12" s="26"/>
      <c r="R12" s="26"/>
      <c r="S12" s="28"/>
      <c r="T12" s="26"/>
      <c r="U12" s="2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row>
    <row r="13" spans="1:64 16146:16335" s="2" customFormat="1" ht="95.25" customHeight="1" x14ac:dyDescent="0.25">
      <c r="A13" s="423" t="s">
        <v>15</v>
      </c>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row>
    <row r="14" spans="1:64 16146:16335" s="2" customFormat="1" x14ac:dyDescent="0.25">
      <c r="A14" s="31"/>
      <c r="B14" s="31"/>
      <c r="C14" s="31"/>
      <c r="D14" s="31"/>
      <c r="E14" s="31"/>
      <c r="F14" s="31"/>
      <c r="G14" s="31"/>
      <c r="H14" s="31"/>
      <c r="I14" s="31"/>
      <c r="J14" s="31"/>
      <c r="K14" s="31"/>
      <c r="L14" s="31"/>
      <c r="M14" s="31"/>
      <c r="N14" s="31"/>
      <c r="O14" s="31"/>
      <c r="P14" s="31"/>
      <c r="Q14" s="31"/>
      <c r="R14" s="31"/>
      <c r="S14" s="31"/>
      <c r="T14" s="32"/>
      <c r="U14" s="32"/>
    </row>
    <row r="15" spans="1:64 16146:16335" s="35" customFormat="1" ht="99" customHeight="1" x14ac:dyDescent="0.25">
      <c r="A15" s="379" t="s">
        <v>16</v>
      </c>
      <c r="B15" s="379"/>
      <c r="C15" s="379"/>
      <c r="D15" s="379" t="s">
        <v>17</v>
      </c>
      <c r="E15" s="379"/>
      <c r="F15" s="379" t="s">
        <v>18</v>
      </c>
      <c r="G15" s="379"/>
      <c r="H15" s="379"/>
      <c r="I15" s="379" t="s">
        <v>19</v>
      </c>
      <c r="J15" s="379" t="s">
        <v>20</v>
      </c>
      <c r="K15" s="379"/>
      <c r="L15" s="379"/>
      <c r="M15" s="379"/>
      <c r="N15" s="379"/>
      <c r="O15" s="379"/>
      <c r="P15" s="375" t="s">
        <v>21</v>
      </c>
      <c r="Q15" s="375"/>
      <c r="R15" s="375"/>
      <c r="S15" s="375"/>
      <c r="T15" s="376" t="s">
        <v>22</v>
      </c>
      <c r="U15" s="452" t="s">
        <v>23</v>
      </c>
      <c r="V15" s="378">
        <v>2018</v>
      </c>
      <c r="W15" s="378"/>
      <c r="X15" s="378"/>
      <c r="Y15" s="378"/>
    </row>
    <row r="16" spans="1:64 16146:16335" s="35" customFormat="1" ht="99" customHeight="1" x14ac:dyDescent="0.25">
      <c r="A16" s="379"/>
      <c r="B16" s="379"/>
      <c r="C16" s="379"/>
      <c r="D16" s="379"/>
      <c r="E16" s="379"/>
      <c r="F16" s="379"/>
      <c r="G16" s="379"/>
      <c r="H16" s="379"/>
      <c r="I16" s="379"/>
      <c r="J16" s="379"/>
      <c r="K16" s="379"/>
      <c r="L16" s="379"/>
      <c r="M16" s="379"/>
      <c r="N16" s="379"/>
      <c r="O16" s="379"/>
      <c r="P16" s="375"/>
      <c r="Q16" s="375"/>
      <c r="R16" s="375"/>
      <c r="S16" s="375"/>
      <c r="T16" s="376"/>
      <c r="U16" s="452"/>
      <c r="V16" s="36" t="s">
        <v>24</v>
      </c>
      <c r="W16" s="36" t="s">
        <v>25</v>
      </c>
      <c r="X16" s="37" t="s">
        <v>26</v>
      </c>
      <c r="Y16" s="38" t="s">
        <v>27</v>
      </c>
    </row>
    <row r="17" spans="1:25" s="2" customFormat="1" ht="116.25" customHeight="1" x14ac:dyDescent="0.25">
      <c r="A17" s="429" t="s">
        <v>1584</v>
      </c>
      <c r="B17" s="429"/>
      <c r="C17" s="429"/>
      <c r="D17" s="430" t="s">
        <v>741</v>
      </c>
      <c r="E17" s="430"/>
      <c r="F17" s="430" t="s">
        <v>742</v>
      </c>
      <c r="G17" s="430"/>
      <c r="H17" s="430"/>
      <c r="I17" s="39" t="s">
        <v>31</v>
      </c>
      <c r="J17" s="455" t="s">
        <v>419</v>
      </c>
      <c r="K17" s="455"/>
      <c r="L17" s="455"/>
      <c r="M17" s="455"/>
      <c r="N17" s="455"/>
      <c r="O17" s="455"/>
      <c r="P17" s="431" t="s">
        <v>420</v>
      </c>
      <c r="Q17" s="431"/>
      <c r="R17" s="431"/>
      <c r="S17" s="431"/>
      <c r="T17" s="45" t="s">
        <v>34</v>
      </c>
      <c r="U17" s="158">
        <v>10</v>
      </c>
      <c r="V17" s="243">
        <f>+U17</f>
        <v>10</v>
      </c>
      <c r="W17" s="243">
        <v>9.1</v>
      </c>
      <c r="X17" s="56">
        <f t="shared" ref="X17:X24" si="0">+W17/V17</f>
        <v>0.90999999999999992</v>
      </c>
      <c r="Y17" s="283">
        <f t="shared" ref="Y17:Y24" si="1">X17</f>
        <v>0.90999999999999992</v>
      </c>
    </row>
    <row r="18" spans="1:25" s="2" customFormat="1" ht="339.75" customHeight="1" x14ac:dyDescent="0.25">
      <c r="A18" s="429"/>
      <c r="B18" s="429"/>
      <c r="C18" s="429"/>
      <c r="D18" s="430" t="s">
        <v>1076</v>
      </c>
      <c r="E18" s="430"/>
      <c r="F18" s="430" t="s">
        <v>1077</v>
      </c>
      <c r="G18" s="430"/>
      <c r="H18" s="430"/>
      <c r="I18" s="39" t="s">
        <v>31</v>
      </c>
      <c r="J18" s="455" t="s">
        <v>1585</v>
      </c>
      <c r="K18" s="455"/>
      <c r="L18" s="455"/>
      <c r="M18" s="455"/>
      <c r="N18" s="455"/>
      <c r="O18" s="455"/>
      <c r="P18" s="431" t="s">
        <v>1586</v>
      </c>
      <c r="Q18" s="431"/>
      <c r="R18" s="431"/>
      <c r="S18" s="431"/>
      <c r="T18" s="45" t="s">
        <v>34</v>
      </c>
      <c r="U18" s="157">
        <v>0.98</v>
      </c>
      <c r="V18" s="266">
        <f>+U18</f>
        <v>0.98</v>
      </c>
      <c r="W18" s="266">
        <v>0.97</v>
      </c>
      <c r="X18" s="56">
        <f t="shared" si="0"/>
        <v>0.98979591836734693</v>
      </c>
      <c r="Y18" s="283">
        <f t="shared" si="1"/>
        <v>0.98979591836734693</v>
      </c>
    </row>
    <row r="19" spans="1:25" s="2" customFormat="1" ht="201" customHeight="1" x14ac:dyDescent="0.25">
      <c r="A19" s="429"/>
      <c r="B19" s="429"/>
      <c r="C19" s="429"/>
      <c r="D19" s="430" t="s">
        <v>1587</v>
      </c>
      <c r="E19" s="430"/>
      <c r="F19" s="430" t="s">
        <v>418</v>
      </c>
      <c r="G19" s="430"/>
      <c r="H19" s="430"/>
      <c r="I19" s="39" t="s">
        <v>31</v>
      </c>
      <c r="J19" s="430" t="s">
        <v>1588</v>
      </c>
      <c r="K19" s="430"/>
      <c r="L19" s="430"/>
      <c r="M19" s="430"/>
      <c r="N19" s="430"/>
      <c r="O19" s="430"/>
      <c r="P19" s="431" t="s">
        <v>1079</v>
      </c>
      <c r="Q19" s="431"/>
      <c r="R19" s="431"/>
      <c r="S19" s="431"/>
      <c r="T19" s="45" t="s">
        <v>34</v>
      </c>
      <c r="U19" s="158">
        <v>4</v>
      </c>
      <c r="V19" s="243">
        <f>+U19</f>
        <v>4</v>
      </c>
      <c r="W19" s="266" t="s">
        <v>2126</v>
      </c>
      <c r="X19" s="56" t="e">
        <f t="shared" si="0"/>
        <v>#VALUE!</v>
      </c>
      <c r="Y19" s="283" t="e">
        <f t="shared" si="1"/>
        <v>#VALUE!</v>
      </c>
    </row>
    <row r="20" spans="1:25" s="2" customFormat="1" ht="266.25" customHeight="1" x14ac:dyDescent="0.25">
      <c r="A20" s="429"/>
      <c r="B20" s="429"/>
      <c r="C20" s="429"/>
      <c r="D20" s="430" t="s">
        <v>1589</v>
      </c>
      <c r="E20" s="430"/>
      <c r="F20" s="430" t="s">
        <v>1454</v>
      </c>
      <c r="G20" s="430"/>
      <c r="H20" s="430"/>
      <c r="I20" s="39" t="s">
        <v>31</v>
      </c>
      <c r="J20" s="430" t="s">
        <v>1080</v>
      </c>
      <c r="K20" s="430"/>
      <c r="L20" s="430"/>
      <c r="M20" s="430"/>
      <c r="N20" s="430"/>
      <c r="O20" s="430"/>
      <c r="P20" s="431" t="s">
        <v>1081</v>
      </c>
      <c r="Q20" s="431"/>
      <c r="R20" s="431"/>
      <c r="S20" s="431"/>
      <c r="T20" s="45" t="s">
        <v>34</v>
      </c>
      <c r="U20" s="157">
        <v>0.1</v>
      </c>
      <c r="V20" s="266">
        <f>+U20</f>
        <v>0.1</v>
      </c>
      <c r="W20" s="266" t="s">
        <v>2126</v>
      </c>
      <c r="X20" s="56" t="e">
        <f t="shared" si="0"/>
        <v>#VALUE!</v>
      </c>
      <c r="Y20" s="283" t="e">
        <f t="shared" si="1"/>
        <v>#VALUE!</v>
      </c>
    </row>
    <row r="21" spans="1:25" s="2" customFormat="1" ht="223.5" customHeight="1" x14ac:dyDescent="0.25">
      <c r="A21" s="429"/>
      <c r="B21" s="429"/>
      <c r="C21" s="429"/>
      <c r="D21" s="430" t="s">
        <v>741</v>
      </c>
      <c r="E21" s="430"/>
      <c r="F21" s="430" t="s">
        <v>742</v>
      </c>
      <c r="G21" s="430"/>
      <c r="H21" s="430"/>
      <c r="I21" s="39" t="s">
        <v>35</v>
      </c>
      <c r="J21" s="430" t="s">
        <v>745</v>
      </c>
      <c r="K21" s="430"/>
      <c r="L21" s="430"/>
      <c r="M21" s="430"/>
      <c r="N21" s="430"/>
      <c r="O21" s="430"/>
      <c r="P21" s="431" t="s">
        <v>746</v>
      </c>
      <c r="Q21" s="431"/>
      <c r="R21" s="431"/>
      <c r="S21" s="431"/>
      <c r="T21" s="45" t="s">
        <v>34</v>
      </c>
      <c r="U21" s="53">
        <v>0.9</v>
      </c>
      <c r="V21" s="266">
        <v>0.6</v>
      </c>
      <c r="W21" s="266">
        <v>0.6</v>
      </c>
      <c r="X21" s="56">
        <f t="shared" si="0"/>
        <v>1</v>
      </c>
      <c r="Y21" s="283">
        <f t="shared" si="1"/>
        <v>1</v>
      </c>
    </row>
    <row r="22" spans="1:25" s="2" customFormat="1" ht="174.75" customHeight="1" x14ac:dyDescent="0.25">
      <c r="A22" s="429"/>
      <c r="B22" s="429"/>
      <c r="C22" s="429"/>
      <c r="D22" s="430" t="s">
        <v>1076</v>
      </c>
      <c r="E22" s="430"/>
      <c r="F22" s="430" t="s">
        <v>1077</v>
      </c>
      <c r="G22" s="430"/>
      <c r="H22" s="430"/>
      <c r="I22" s="39" t="s">
        <v>35</v>
      </c>
      <c r="J22" s="430" t="s">
        <v>1590</v>
      </c>
      <c r="K22" s="430"/>
      <c r="L22" s="430"/>
      <c r="M22" s="430"/>
      <c r="N22" s="430"/>
      <c r="O22" s="430"/>
      <c r="P22" s="431" t="s">
        <v>1591</v>
      </c>
      <c r="Q22" s="431"/>
      <c r="R22" s="431"/>
      <c r="S22" s="431"/>
      <c r="T22" s="45" t="s">
        <v>123</v>
      </c>
      <c r="U22" s="53">
        <v>1</v>
      </c>
      <c r="V22" s="266">
        <v>1</v>
      </c>
      <c r="W22" s="266">
        <v>1</v>
      </c>
      <c r="X22" s="56">
        <f t="shared" si="0"/>
        <v>1</v>
      </c>
      <c r="Y22" s="283">
        <f t="shared" si="1"/>
        <v>1</v>
      </c>
    </row>
    <row r="23" spans="1:25" s="2" customFormat="1" ht="388.5" customHeight="1" x14ac:dyDescent="0.25">
      <c r="A23" s="429"/>
      <c r="B23" s="429"/>
      <c r="C23" s="429"/>
      <c r="D23" s="430" t="s">
        <v>1587</v>
      </c>
      <c r="E23" s="430"/>
      <c r="F23" s="430" t="s">
        <v>418</v>
      </c>
      <c r="G23" s="430"/>
      <c r="H23" s="430"/>
      <c r="I23" s="39" t="s">
        <v>35</v>
      </c>
      <c r="J23" s="430" t="s">
        <v>421</v>
      </c>
      <c r="K23" s="430"/>
      <c r="L23" s="430"/>
      <c r="M23" s="430"/>
      <c r="N23" s="430"/>
      <c r="O23" s="430"/>
      <c r="P23" s="431" t="s">
        <v>422</v>
      </c>
      <c r="Q23" s="431"/>
      <c r="R23" s="431"/>
      <c r="S23" s="431"/>
      <c r="T23" s="45" t="s">
        <v>123</v>
      </c>
      <c r="U23" s="53">
        <v>1</v>
      </c>
      <c r="V23" s="266">
        <v>1</v>
      </c>
      <c r="W23" s="266">
        <v>1</v>
      </c>
      <c r="X23" s="56">
        <f t="shared" si="0"/>
        <v>1</v>
      </c>
      <c r="Y23" s="283">
        <f t="shared" si="1"/>
        <v>1</v>
      </c>
    </row>
    <row r="24" spans="1:25" s="2" customFormat="1" ht="266.25" customHeight="1" x14ac:dyDescent="0.25">
      <c r="A24" s="429"/>
      <c r="B24" s="429"/>
      <c r="C24" s="429"/>
      <c r="D24" s="430" t="s">
        <v>1589</v>
      </c>
      <c r="E24" s="430"/>
      <c r="F24" s="430" t="s">
        <v>1454</v>
      </c>
      <c r="G24" s="430"/>
      <c r="H24" s="430"/>
      <c r="I24" s="39" t="s">
        <v>35</v>
      </c>
      <c r="J24" s="430" t="s">
        <v>1457</v>
      </c>
      <c r="K24" s="430"/>
      <c r="L24" s="430"/>
      <c r="M24" s="430"/>
      <c r="N24" s="430"/>
      <c r="O24" s="430"/>
      <c r="P24" s="388" t="s">
        <v>1458</v>
      </c>
      <c r="Q24" s="388"/>
      <c r="R24" s="388"/>
      <c r="S24" s="388"/>
      <c r="T24" s="45" t="s">
        <v>34</v>
      </c>
      <c r="U24" s="220">
        <v>3</v>
      </c>
      <c r="V24" s="266">
        <v>0.02</v>
      </c>
      <c r="W24" s="266">
        <v>0.02</v>
      </c>
      <c r="X24" s="56">
        <f t="shared" si="0"/>
        <v>1</v>
      </c>
      <c r="Y24" s="283">
        <f t="shared" si="1"/>
        <v>1</v>
      </c>
    </row>
    <row r="25" spans="1:25" s="2" customFormat="1" ht="12.75" customHeight="1" x14ac:dyDescent="0.25">
      <c r="A25" s="27"/>
      <c r="B25" s="27"/>
      <c r="C25" s="27"/>
      <c r="D25" s="27"/>
      <c r="E25" s="26"/>
      <c r="F25" s="26"/>
      <c r="G25" s="26"/>
      <c r="H25" s="26"/>
      <c r="I25" s="26"/>
      <c r="J25" s="26"/>
      <c r="K25" s="26"/>
      <c r="L25" s="26"/>
      <c r="M25" s="26"/>
      <c r="N25" s="26"/>
      <c r="O25" s="26"/>
      <c r="P25" s="26"/>
      <c r="Q25" s="26"/>
      <c r="R25" s="26"/>
      <c r="S25" s="28"/>
      <c r="T25" s="26"/>
      <c r="U25" s="26"/>
    </row>
    <row r="26" spans="1:25" s="2" customFormat="1" ht="12.75" customHeight="1" x14ac:dyDescent="0.25">
      <c r="A26" s="27"/>
      <c r="B26" s="27"/>
      <c r="C26" s="27"/>
      <c r="D26" s="27"/>
      <c r="E26" s="26"/>
      <c r="F26" s="26"/>
      <c r="G26" s="26"/>
      <c r="H26" s="26"/>
      <c r="I26" s="26"/>
      <c r="J26" s="26"/>
      <c r="K26" s="26"/>
      <c r="L26" s="26"/>
      <c r="M26" s="26"/>
      <c r="N26" s="26"/>
      <c r="O26" s="26"/>
      <c r="P26" s="26"/>
      <c r="Q26" s="26"/>
      <c r="R26" s="26"/>
      <c r="S26" s="28"/>
      <c r="T26" s="26"/>
      <c r="U26" s="26"/>
    </row>
    <row r="27" spans="1:25" s="2" customFormat="1" ht="95.25" customHeight="1" x14ac:dyDescent="0.25">
      <c r="A27" s="423" t="s">
        <v>45</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row>
    <row r="28" spans="1:25" s="2" customFormat="1" x14ac:dyDescent="0.25">
      <c r="A28" s="16"/>
      <c r="B28" s="16"/>
      <c r="C28" s="16"/>
      <c r="D28" s="16"/>
      <c r="E28" s="16"/>
      <c r="F28" s="16"/>
      <c r="G28" s="16"/>
      <c r="H28" s="16"/>
      <c r="I28" s="16"/>
      <c r="J28" s="16"/>
      <c r="K28" s="16"/>
      <c r="L28" s="16"/>
      <c r="M28" s="16"/>
      <c r="N28" s="16"/>
      <c r="O28" s="16"/>
      <c r="P28" s="16"/>
      <c r="Q28" s="16"/>
      <c r="R28" s="16"/>
      <c r="S28" s="47"/>
      <c r="T28" s="16"/>
      <c r="U28" s="16"/>
    </row>
    <row r="29" spans="1:25" s="48" customFormat="1" ht="84" customHeight="1" x14ac:dyDescent="0.25">
      <c r="A29" s="379" t="s">
        <v>46</v>
      </c>
      <c r="B29" s="379"/>
      <c r="C29" s="379"/>
      <c r="D29" s="379"/>
      <c r="E29" s="379"/>
      <c r="F29" s="379"/>
      <c r="G29" s="379"/>
      <c r="H29" s="379"/>
      <c r="I29" s="391" t="s">
        <v>47</v>
      </c>
      <c r="J29" s="391"/>
      <c r="K29" s="391"/>
      <c r="L29" s="391"/>
      <c r="M29" s="391"/>
      <c r="N29" s="391"/>
      <c r="O29" s="379" t="s">
        <v>48</v>
      </c>
      <c r="P29" s="375" t="s">
        <v>49</v>
      </c>
      <c r="Q29" s="375"/>
      <c r="R29" s="375"/>
      <c r="S29" s="375" t="s">
        <v>50</v>
      </c>
      <c r="T29" s="376" t="s">
        <v>22</v>
      </c>
      <c r="U29" s="452" t="s">
        <v>51</v>
      </c>
      <c r="V29" s="378">
        <v>2018</v>
      </c>
      <c r="W29" s="378"/>
      <c r="X29" s="378"/>
      <c r="Y29" s="378"/>
    </row>
    <row r="30" spans="1:25" s="48" customFormat="1" ht="84" customHeight="1" x14ac:dyDescent="0.25">
      <c r="A30" s="379"/>
      <c r="B30" s="379"/>
      <c r="C30" s="379"/>
      <c r="D30" s="379"/>
      <c r="E30" s="379"/>
      <c r="F30" s="379"/>
      <c r="G30" s="379"/>
      <c r="H30" s="379"/>
      <c r="I30" s="391"/>
      <c r="J30" s="391"/>
      <c r="K30" s="391"/>
      <c r="L30" s="391"/>
      <c r="M30" s="391"/>
      <c r="N30" s="391"/>
      <c r="O30" s="379"/>
      <c r="P30" s="375"/>
      <c r="Q30" s="375"/>
      <c r="R30" s="375"/>
      <c r="S30" s="375"/>
      <c r="T30" s="376"/>
      <c r="U30" s="452"/>
      <c r="V30" s="36" t="s">
        <v>24</v>
      </c>
      <c r="W30" s="36" t="s">
        <v>25</v>
      </c>
      <c r="X30" s="37" t="s">
        <v>26</v>
      </c>
      <c r="Y30" s="38" t="s">
        <v>27</v>
      </c>
    </row>
    <row r="31" spans="1:25" s="48" customFormat="1" ht="246.75" customHeight="1" x14ac:dyDescent="0.25">
      <c r="A31" s="489" t="s">
        <v>1560</v>
      </c>
      <c r="B31" s="489"/>
      <c r="C31" s="489"/>
      <c r="D31" s="489"/>
      <c r="E31" s="489"/>
      <c r="F31" s="489"/>
      <c r="G31" s="489"/>
      <c r="H31" s="489"/>
      <c r="I31" s="489" t="s">
        <v>423</v>
      </c>
      <c r="J31" s="489"/>
      <c r="K31" s="489"/>
      <c r="L31" s="489"/>
      <c r="M31" s="489"/>
      <c r="N31" s="489"/>
      <c r="O31" s="51">
        <v>123</v>
      </c>
      <c r="P31" s="453" t="s">
        <v>424</v>
      </c>
      <c r="Q31" s="453"/>
      <c r="R31" s="453"/>
      <c r="S31" s="84" t="s">
        <v>1101</v>
      </c>
      <c r="T31" s="45" t="s">
        <v>34</v>
      </c>
      <c r="U31" s="53">
        <v>1</v>
      </c>
      <c r="V31" s="266">
        <v>1</v>
      </c>
      <c r="W31" s="266">
        <v>1</v>
      </c>
      <c r="X31" s="56">
        <f>+W31/V31</f>
        <v>1</v>
      </c>
      <c r="Y31" s="283">
        <f>X31</f>
        <v>1</v>
      </c>
    </row>
    <row r="32" spans="1:25" s="2" customFormat="1" ht="12.75" customHeight="1" x14ac:dyDescent="0.25">
      <c r="A32" s="27"/>
      <c r="B32" s="27"/>
      <c r="C32" s="27"/>
      <c r="D32" s="27"/>
      <c r="E32" s="26"/>
      <c r="F32" s="26"/>
      <c r="G32" s="26"/>
      <c r="H32" s="26"/>
      <c r="I32" s="26"/>
      <c r="J32" s="26"/>
      <c r="K32" s="26"/>
      <c r="L32" s="26"/>
      <c r="M32" s="26"/>
      <c r="N32" s="26"/>
      <c r="O32" s="26"/>
      <c r="P32" s="26"/>
      <c r="Q32" s="26"/>
      <c r="R32" s="26"/>
      <c r="S32" s="28"/>
      <c r="T32" s="26"/>
      <c r="U32" s="26"/>
    </row>
    <row r="33" spans="1:25 16146:16335" s="2" customFormat="1" ht="12.75" customHeight="1" x14ac:dyDescent="0.25">
      <c r="A33" s="27"/>
      <c r="B33" s="27"/>
      <c r="C33" s="27"/>
      <c r="D33" s="27"/>
      <c r="E33" s="26"/>
      <c r="F33" s="26"/>
      <c r="G33" s="26"/>
      <c r="H33" s="26"/>
      <c r="I33" s="26"/>
      <c r="J33" s="26"/>
      <c r="K33" s="26"/>
      <c r="L33" s="26"/>
      <c r="M33" s="26"/>
      <c r="N33" s="26"/>
      <c r="O33" s="26"/>
      <c r="P33" s="26"/>
      <c r="Q33" s="26"/>
      <c r="R33" s="26"/>
      <c r="S33" s="28"/>
      <c r="T33" s="26"/>
      <c r="U33" s="26"/>
    </row>
    <row r="34" spans="1:25 16146:16335" s="2" customFormat="1" ht="80.25" customHeight="1" x14ac:dyDescent="0.25">
      <c r="A34" s="423" t="s">
        <v>56</v>
      </c>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row>
    <row r="35" spans="1:25 16146:16335" s="6" customFormat="1" ht="12" customHeight="1" x14ac:dyDescent="0.25">
      <c r="A35" s="57"/>
      <c r="B35" s="57"/>
      <c r="C35" s="57"/>
      <c r="D35" s="57"/>
      <c r="E35" s="57"/>
      <c r="F35" s="57"/>
      <c r="G35" s="57"/>
      <c r="H35" s="57"/>
      <c r="I35" s="57"/>
      <c r="J35" s="57"/>
      <c r="K35" s="57"/>
      <c r="L35" s="57"/>
      <c r="M35" s="57"/>
      <c r="N35" s="57"/>
      <c r="O35" s="57"/>
      <c r="P35" s="57"/>
      <c r="Q35" s="57"/>
      <c r="R35" s="57"/>
      <c r="S35" s="57"/>
      <c r="T35" s="57"/>
      <c r="U35" s="57"/>
    </row>
    <row r="36" spans="1:25 16146:16335" s="6" customFormat="1" ht="92.25" customHeight="1" x14ac:dyDescent="0.25">
      <c r="A36" s="385" t="s">
        <v>57</v>
      </c>
      <c r="B36" s="385"/>
      <c r="C36" s="386" t="s">
        <v>58</v>
      </c>
      <c r="D36" s="386"/>
      <c r="E36" s="386"/>
      <c r="F36" s="386"/>
      <c r="G36" s="386"/>
      <c r="H36" s="386"/>
      <c r="I36" s="386"/>
      <c r="J36" s="386"/>
      <c r="K36" s="386"/>
      <c r="L36" s="386"/>
      <c r="M36" s="386"/>
      <c r="N36" s="386"/>
      <c r="O36" s="386"/>
      <c r="P36" s="386"/>
      <c r="Q36" s="386"/>
      <c r="R36" s="386"/>
      <c r="S36" s="386"/>
      <c r="T36" s="386"/>
      <c r="U36" s="386"/>
      <c r="V36" s="386"/>
      <c r="W36" s="386"/>
      <c r="X36" s="386"/>
      <c r="Y36" s="386"/>
    </row>
    <row r="37" spans="1:25 16146:16335" s="6" customFormat="1" ht="94.5" customHeight="1" x14ac:dyDescent="0.25">
      <c r="A37" s="385" t="s">
        <v>59</v>
      </c>
      <c r="B37" s="385"/>
      <c r="C37" s="386" t="s">
        <v>60</v>
      </c>
      <c r="D37" s="386"/>
      <c r="E37" s="386"/>
      <c r="F37" s="386"/>
      <c r="G37" s="386"/>
      <c r="H37" s="386"/>
      <c r="I37" s="386"/>
      <c r="J37" s="386"/>
      <c r="K37" s="386"/>
      <c r="L37" s="386"/>
      <c r="M37" s="386"/>
      <c r="N37" s="386"/>
      <c r="O37" s="386"/>
      <c r="P37" s="386"/>
      <c r="Q37" s="386"/>
      <c r="R37" s="386"/>
      <c r="S37" s="386"/>
      <c r="T37" s="386"/>
      <c r="U37" s="386"/>
      <c r="V37" s="386"/>
      <c r="W37" s="386"/>
      <c r="X37" s="386"/>
      <c r="Y37" s="386"/>
    </row>
    <row r="38" spans="1:25 16146:16335" s="6" customFormat="1" ht="159.75" customHeight="1" x14ac:dyDescent="0.25">
      <c r="A38" s="385" t="s">
        <v>61</v>
      </c>
      <c r="B38" s="385"/>
      <c r="C38" s="386" t="s">
        <v>62</v>
      </c>
      <c r="D38" s="386"/>
      <c r="E38" s="386"/>
      <c r="F38" s="386"/>
      <c r="G38" s="386"/>
      <c r="H38" s="386"/>
      <c r="I38" s="386"/>
      <c r="J38" s="386"/>
      <c r="K38" s="386"/>
      <c r="L38" s="386"/>
      <c r="M38" s="386"/>
      <c r="N38" s="386"/>
      <c r="O38" s="386"/>
      <c r="P38" s="386"/>
      <c r="Q38" s="386"/>
      <c r="R38" s="386"/>
      <c r="S38" s="386"/>
      <c r="T38" s="386"/>
      <c r="U38" s="386"/>
      <c r="V38" s="386"/>
      <c r="W38" s="386"/>
      <c r="X38" s="386"/>
      <c r="Y38" s="386"/>
    </row>
    <row r="39" spans="1:25 16146:16335" s="6" customFormat="1" ht="17.25" customHeight="1" x14ac:dyDescent="0.25">
      <c r="A39" s="57"/>
      <c r="B39" s="57"/>
      <c r="C39" s="57"/>
      <c r="D39" s="57"/>
      <c r="E39" s="57"/>
      <c r="F39" s="57"/>
      <c r="G39" s="57"/>
      <c r="H39" s="57"/>
      <c r="I39" s="57"/>
      <c r="J39" s="57"/>
      <c r="K39" s="57"/>
      <c r="L39" s="57"/>
      <c r="M39" s="57"/>
      <c r="N39" s="57"/>
      <c r="O39" s="57"/>
      <c r="P39" s="57"/>
      <c r="Q39" s="57"/>
      <c r="R39" s="57"/>
      <c r="S39" s="57"/>
      <c r="T39" s="57"/>
      <c r="U39" s="57"/>
    </row>
    <row r="40" spans="1:25 16146:16335" s="2" customFormat="1" ht="43.5" customHeight="1" x14ac:dyDescent="0.25">
      <c r="A40" s="379" t="s">
        <v>64</v>
      </c>
      <c r="B40" s="379"/>
      <c r="C40" s="379" t="s">
        <v>65</v>
      </c>
      <c r="D40" s="379"/>
      <c r="E40" s="380" t="s">
        <v>66</v>
      </c>
      <c r="F40" s="379" t="s">
        <v>67</v>
      </c>
      <c r="G40" s="379"/>
      <c r="H40" s="379"/>
      <c r="I40" s="379"/>
      <c r="J40" s="379" t="s">
        <v>68</v>
      </c>
      <c r="K40" s="384" t="s">
        <v>69</v>
      </c>
      <c r="L40" s="379" t="s">
        <v>70</v>
      </c>
      <c r="M40" s="379"/>
      <c r="N40" s="379"/>
      <c r="O40" s="379" t="s">
        <v>71</v>
      </c>
      <c r="P40" s="375" t="s">
        <v>72</v>
      </c>
      <c r="Q40" s="375"/>
      <c r="R40" s="375"/>
      <c r="S40" s="375" t="s">
        <v>50</v>
      </c>
      <c r="T40" s="376" t="s">
        <v>22</v>
      </c>
      <c r="U40" s="454" t="s">
        <v>116</v>
      </c>
      <c r="V40" s="378">
        <v>2018</v>
      </c>
      <c r="W40" s="378"/>
      <c r="X40" s="378"/>
      <c r="Y40" s="378"/>
    </row>
    <row r="41" spans="1:25 16146:16335" s="2" customFormat="1" ht="140.25" customHeight="1" x14ac:dyDescent="0.25">
      <c r="A41" s="379"/>
      <c r="B41" s="379"/>
      <c r="C41" s="379"/>
      <c r="D41" s="379"/>
      <c r="E41" s="380"/>
      <c r="F41" s="379"/>
      <c r="G41" s="379"/>
      <c r="H41" s="379"/>
      <c r="I41" s="379"/>
      <c r="J41" s="379"/>
      <c r="K41" s="384"/>
      <c r="L41" s="379"/>
      <c r="M41" s="379"/>
      <c r="N41" s="379"/>
      <c r="O41" s="379"/>
      <c r="P41" s="375"/>
      <c r="Q41" s="375"/>
      <c r="R41" s="375"/>
      <c r="S41" s="375"/>
      <c r="T41" s="376"/>
      <c r="U41" s="454"/>
      <c r="V41" s="36" t="s">
        <v>24</v>
      </c>
      <c r="W41" s="36" t="s">
        <v>25</v>
      </c>
      <c r="X41" s="37" t="s">
        <v>26</v>
      </c>
      <c r="Y41" s="38" t="s">
        <v>27</v>
      </c>
    </row>
    <row r="42" spans="1:25 16146:16335" s="2" customFormat="1" ht="409.5" customHeight="1" x14ac:dyDescent="0.25">
      <c r="A42" s="509" t="s">
        <v>438</v>
      </c>
      <c r="B42" s="509"/>
      <c r="C42" s="510" t="s">
        <v>75</v>
      </c>
      <c r="D42" s="510"/>
      <c r="E42" s="230" t="s">
        <v>1592</v>
      </c>
      <c r="F42" s="511" t="s">
        <v>1593</v>
      </c>
      <c r="G42" s="511"/>
      <c r="H42" s="511"/>
      <c r="I42" s="511"/>
      <c r="J42" s="261" t="s">
        <v>1581</v>
      </c>
      <c r="K42" s="278" t="s">
        <v>1578</v>
      </c>
      <c r="L42" s="494" t="s">
        <v>1594</v>
      </c>
      <c r="M42" s="494"/>
      <c r="N42" s="494"/>
      <c r="O42" s="58" t="s">
        <v>318</v>
      </c>
      <c r="P42" s="371" t="s">
        <v>1595</v>
      </c>
      <c r="Q42" s="371"/>
      <c r="R42" s="371"/>
      <c r="S42" s="84" t="s">
        <v>55</v>
      </c>
      <c r="T42" s="45" t="s">
        <v>38</v>
      </c>
      <c r="U42" s="221">
        <v>1</v>
      </c>
      <c r="V42" s="266">
        <f>+U42</f>
        <v>1</v>
      </c>
      <c r="W42" s="266">
        <v>1</v>
      </c>
      <c r="X42" s="56">
        <f>+W42/V42</f>
        <v>1</v>
      </c>
      <c r="Y42" s="283">
        <f>X42</f>
        <v>1</v>
      </c>
    </row>
    <row r="43" spans="1:25 16146:16335" s="2" customFormat="1" ht="409.5" customHeight="1" x14ac:dyDescent="0.25">
      <c r="A43" s="509" t="s">
        <v>438</v>
      </c>
      <c r="B43" s="509"/>
      <c r="C43" s="510" t="s">
        <v>75</v>
      </c>
      <c r="D43" s="510"/>
      <c r="E43" s="230" t="s">
        <v>1596</v>
      </c>
      <c r="F43" s="510" t="s">
        <v>1597</v>
      </c>
      <c r="G43" s="510"/>
      <c r="H43" s="510"/>
      <c r="I43" s="510"/>
      <c r="J43" s="261" t="s">
        <v>1583</v>
      </c>
      <c r="K43" s="278" t="s">
        <v>1579</v>
      </c>
      <c r="L43" s="503" t="s">
        <v>1598</v>
      </c>
      <c r="M43" s="503"/>
      <c r="N43" s="503"/>
      <c r="O43" s="63" t="s">
        <v>1599</v>
      </c>
      <c r="P43" s="371" t="s">
        <v>1600</v>
      </c>
      <c r="Q43" s="371"/>
      <c r="R43" s="371"/>
      <c r="S43" s="84" t="s">
        <v>55</v>
      </c>
      <c r="T43" s="45" t="s">
        <v>38</v>
      </c>
      <c r="U43" s="221">
        <v>1</v>
      </c>
      <c r="V43" s="266">
        <f t="shared" ref="V43:V44" si="2">+U43</f>
        <v>1</v>
      </c>
      <c r="W43" s="266">
        <v>1</v>
      </c>
      <c r="X43" s="56">
        <f>+W43/V43</f>
        <v>1</v>
      </c>
      <c r="Y43" s="283">
        <f>X43</f>
        <v>1</v>
      </c>
    </row>
    <row r="44" spans="1:25 16146:16335" s="2" customFormat="1" ht="409.5" customHeight="1" x14ac:dyDescent="0.25">
      <c r="A44" s="509" t="s">
        <v>438</v>
      </c>
      <c r="B44" s="509"/>
      <c r="C44" s="510" t="s">
        <v>75</v>
      </c>
      <c r="D44" s="510"/>
      <c r="E44" s="230" t="s">
        <v>1596</v>
      </c>
      <c r="F44" s="510" t="s">
        <v>1597</v>
      </c>
      <c r="G44" s="510"/>
      <c r="H44" s="510"/>
      <c r="I44" s="510"/>
      <c r="J44" s="261" t="s">
        <v>1583</v>
      </c>
      <c r="K44" s="278" t="s">
        <v>1579</v>
      </c>
      <c r="L44" s="503" t="s">
        <v>1598</v>
      </c>
      <c r="M44" s="503"/>
      <c r="N44" s="503"/>
      <c r="O44" s="63" t="s">
        <v>1599</v>
      </c>
      <c r="P44" s="371" t="s">
        <v>1601</v>
      </c>
      <c r="Q44" s="371"/>
      <c r="R44" s="371"/>
      <c r="S44" s="84" t="s">
        <v>55</v>
      </c>
      <c r="T44" s="45" t="s">
        <v>38</v>
      </c>
      <c r="U44" s="221">
        <v>1</v>
      </c>
      <c r="V44" s="266">
        <f t="shared" si="2"/>
        <v>1</v>
      </c>
      <c r="W44" s="266">
        <v>1</v>
      </c>
      <c r="X44" s="56">
        <f>+W44/V44</f>
        <v>1</v>
      </c>
      <c r="Y44" s="283">
        <f>X44</f>
        <v>1</v>
      </c>
    </row>
    <row r="45" spans="1:25 16146:16335" s="2" customFormat="1" ht="55.5" hidden="1" customHeight="1" x14ac:dyDescent="0.25">
      <c r="A45" s="365"/>
      <c r="B45" s="365"/>
      <c r="C45" s="365"/>
      <c r="D45" s="365"/>
      <c r="E45" s="365"/>
      <c r="F45" s="365"/>
      <c r="G45" s="365"/>
      <c r="H45" s="365"/>
      <c r="I45" s="365"/>
      <c r="J45" s="365"/>
      <c r="K45" s="365"/>
      <c r="L45" s="365"/>
      <c r="M45" s="58"/>
      <c r="N45" s="58"/>
      <c r="O45" s="58"/>
      <c r="P45" s="367"/>
      <c r="Q45" s="367"/>
      <c r="R45" s="367"/>
      <c r="S45" s="367"/>
      <c r="T45" s="64"/>
      <c r="U45" s="65"/>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row>
    <row r="46" spans="1:25 16146:16335" s="2" customFormat="1" x14ac:dyDescent="0.25">
      <c r="A46" s="16"/>
      <c r="B46" s="16"/>
      <c r="C46" s="16"/>
      <c r="D46" s="16"/>
      <c r="E46" s="16"/>
      <c r="F46" s="16"/>
      <c r="G46" s="16"/>
      <c r="H46" s="16"/>
      <c r="I46" s="16"/>
      <c r="J46" s="16"/>
      <c r="K46" s="16"/>
      <c r="L46" s="16"/>
      <c r="M46" s="16"/>
      <c r="N46" s="16"/>
      <c r="O46" s="16"/>
      <c r="P46" s="16"/>
      <c r="Q46" s="16"/>
      <c r="R46" s="16"/>
      <c r="S46" s="47"/>
      <c r="T46" s="16"/>
      <c r="U46" s="1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row>
    <row r="47" spans="1:25 16146:16335" s="2" customFormat="1" x14ac:dyDescent="0.25">
      <c r="S47" s="73"/>
    </row>
    <row r="48" spans="1:25 16146:16335" s="2" customFormat="1" ht="96.75" customHeight="1" x14ac:dyDescent="0.25">
      <c r="A48" s="423" t="s">
        <v>444</v>
      </c>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row>
    <row r="49" spans="1:66" s="6" customFormat="1" x14ac:dyDescent="0.25">
      <c r="A49" s="16"/>
      <c r="B49" s="16"/>
      <c r="C49" s="16"/>
      <c r="D49" s="16"/>
      <c r="E49" s="16"/>
      <c r="F49" s="16"/>
      <c r="G49" s="16"/>
      <c r="H49" s="16"/>
      <c r="I49" s="16"/>
      <c r="J49" s="16"/>
      <c r="K49" s="16"/>
      <c r="L49" s="16"/>
      <c r="M49" s="16"/>
      <c r="N49" s="16"/>
      <c r="O49" s="16"/>
      <c r="P49" s="16"/>
      <c r="Q49" s="16"/>
      <c r="R49" s="16"/>
      <c r="S49" s="47"/>
      <c r="T49" s="16"/>
      <c r="U49" s="16"/>
    </row>
    <row r="50" spans="1:66" s="75" customFormat="1" ht="120" customHeight="1" x14ac:dyDescent="0.25">
      <c r="A50" s="379" t="s">
        <v>104</v>
      </c>
      <c r="B50" s="379"/>
      <c r="C50" s="380" t="s">
        <v>66</v>
      </c>
      <c r="D50" s="379" t="s">
        <v>105</v>
      </c>
      <c r="E50" s="379" t="s">
        <v>106</v>
      </c>
      <c r="F50" s="379"/>
      <c r="G50" s="379"/>
      <c r="H50" s="379" t="s">
        <v>108</v>
      </c>
      <c r="I50" s="379"/>
      <c r="J50" s="379" t="s">
        <v>109</v>
      </c>
      <c r="K50" s="379" t="s">
        <v>110</v>
      </c>
      <c r="L50" s="379" t="s">
        <v>111</v>
      </c>
      <c r="M50" s="379" t="s">
        <v>112</v>
      </c>
      <c r="N50" s="352" t="s">
        <v>113</v>
      </c>
      <c r="O50" s="352" t="s">
        <v>114</v>
      </c>
      <c r="P50" s="375" t="s">
        <v>115</v>
      </c>
      <c r="Q50" s="375"/>
      <c r="R50" s="375"/>
      <c r="S50" s="375" t="s">
        <v>50</v>
      </c>
      <c r="T50" s="376" t="s">
        <v>22</v>
      </c>
      <c r="U50" s="454" t="s">
        <v>116</v>
      </c>
      <c r="V50" s="378">
        <v>2018</v>
      </c>
      <c r="W50" s="378"/>
      <c r="X50" s="378"/>
      <c r="Y50" s="378"/>
    </row>
    <row r="51" spans="1:66" s="75" customFormat="1" ht="46.5" x14ac:dyDescent="0.25">
      <c r="A51" s="379"/>
      <c r="B51" s="379"/>
      <c r="C51" s="380"/>
      <c r="D51" s="379"/>
      <c r="E51" s="379"/>
      <c r="F51" s="379"/>
      <c r="G51" s="379"/>
      <c r="H51" s="379"/>
      <c r="I51" s="379"/>
      <c r="J51" s="379"/>
      <c r="K51" s="379"/>
      <c r="L51" s="379"/>
      <c r="M51" s="379"/>
      <c r="N51" s="352"/>
      <c r="O51" s="352"/>
      <c r="P51" s="375"/>
      <c r="Q51" s="375"/>
      <c r="R51" s="375"/>
      <c r="S51" s="375"/>
      <c r="T51" s="376"/>
      <c r="U51" s="454"/>
      <c r="V51" s="36" t="s">
        <v>24</v>
      </c>
      <c r="W51" s="36" t="s">
        <v>25</v>
      </c>
      <c r="X51" s="37" t="s">
        <v>26</v>
      </c>
      <c r="Y51" s="38" t="s">
        <v>27</v>
      </c>
    </row>
    <row r="52" spans="1:66" s="86" customFormat="1" ht="350.25" customHeight="1" x14ac:dyDescent="0.25">
      <c r="A52" s="506" t="s">
        <v>1602</v>
      </c>
      <c r="B52" s="506"/>
      <c r="C52" s="262" t="s">
        <v>1592</v>
      </c>
      <c r="D52" s="279" t="s">
        <v>255</v>
      </c>
      <c r="E52" s="507" t="s">
        <v>1603</v>
      </c>
      <c r="F52" s="507"/>
      <c r="G52" s="507"/>
      <c r="H52" s="508" t="s">
        <v>1604</v>
      </c>
      <c r="I52" s="508"/>
      <c r="J52" s="278" t="s">
        <v>1578</v>
      </c>
      <c r="K52" s="280">
        <v>43101</v>
      </c>
      <c r="L52" s="280" t="s">
        <v>1605</v>
      </c>
      <c r="M52" s="252" t="s">
        <v>1606</v>
      </c>
      <c r="N52" s="281" t="s">
        <v>258</v>
      </c>
      <c r="O52" s="281" t="s">
        <v>258</v>
      </c>
      <c r="P52" s="422" t="s">
        <v>1607</v>
      </c>
      <c r="Q52" s="422"/>
      <c r="R52" s="422"/>
      <c r="S52" s="84" t="s">
        <v>55</v>
      </c>
      <c r="T52" s="45" t="s">
        <v>123</v>
      </c>
      <c r="U52" s="221">
        <v>1</v>
      </c>
      <c r="V52" s="266">
        <f>+U52</f>
        <v>1</v>
      </c>
      <c r="W52" s="266">
        <v>1</v>
      </c>
      <c r="X52" s="56">
        <f t="shared" ref="X52:X58" si="3">+W52/V52</f>
        <v>1</v>
      </c>
      <c r="Y52" s="283">
        <f t="shared" ref="Y52:Y58" si="4">X52</f>
        <v>1</v>
      </c>
    </row>
    <row r="53" spans="1:66" s="86" customFormat="1" ht="350.25" customHeight="1" x14ac:dyDescent="0.25">
      <c r="A53" s="506" t="s">
        <v>1602</v>
      </c>
      <c r="B53" s="506"/>
      <c r="C53" s="262" t="s">
        <v>1592</v>
      </c>
      <c r="D53" s="279" t="s">
        <v>255</v>
      </c>
      <c r="E53" s="507" t="s">
        <v>1603</v>
      </c>
      <c r="F53" s="507"/>
      <c r="G53" s="507"/>
      <c r="H53" s="508" t="s">
        <v>1608</v>
      </c>
      <c r="I53" s="508"/>
      <c r="J53" s="278" t="s">
        <v>1578</v>
      </c>
      <c r="K53" s="280">
        <v>43101</v>
      </c>
      <c r="L53" s="280" t="s">
        <v>1609</v>
      </c>
      <c r="M53" s="252" t="s">
        <v>1606</v>
      </c>
      <c r="N53" s="281" t="s">
        <v>258</v>
      </c>
      <c r="O53" s="281" t="s">
        <v>258</v>
      </c>
      <c r="P53" s="422" t="s">
        <v>1610</v>
      </c>
      <c r="Q53" s="422"/>
      <c r="R53" s="422"/>
      <c r="S53" s="84" t="s">
        <v>55</v>
      </c>
      <c r="T53" s="45" t="s">
        <v>123</v>
      </c>
      <c r="U53" s="221">
        <v>1</v>
      </c>
      <c r="V53" s="266">
        <f t="shared" ref="V53:V58" si="5">+U53</f>
        <v>1</v>
      </c>
      <c r="W53" s="266">
        <v>1</v>
      </c>
      <c r="X53" s="56">
        <f t="shared" si="3"/>
        <v>1</v>
      </c>
      <c r="Y53" s="283">
        <f t="shared" si="4"/>
        <v>1</v>
      </c>
    </row>
    <row r="54" spans="1:66" s="86" customFormat="1" ht="350.25" customHeight="1" x14ac:dyDescent="0.25">
      <c r="A54" s="506" t="s">
        <v>1602</v>
      </c>
      <c r="B54" s="506"/>
      <c r="C54" s="262" t="s">
        <v>1592</v>
      </c>
      <c r="D54" s="279" t="s">
        <v>255</v>
      </c>
      <c r="E54" s="507" t="s">
        <v>1603</v>
      </c>
      <c r="F54" s="507"/>
      <c r="G54" s="507"/>
      <c r="H54" s="508" t="s">
        <v>1611</v>
      </c>
      <c r="I54" s="508"/>
      <c r="J54" s="278" t="s">
        <v>1578</v>
      </c>
      <c r="K54" s="280">
        <v>43101</v>
      </c>
      <c r="L54" s="280" t="s">
        <v>1612</v>
      </c>
      <c r="M54" s="252" t="s">
        <v>1606</v>
      </c>
      <c r="N54" s="281" t="s">
        <v>258</v>
      </c>
      <c r="O54" s="281" t="s">
        <v>258</v>
      </c>
      <c r="P54" s="422" t="s">
        <v>1610</v>
      </c>
      <c r="Q54" s="422"/>
      <c r="R54" s="422"/>
      <c r="S54" s="84" t="s">
        <v>55</v>
      </c>
      <c r="T54" s="45" t="s">
        <v>123</v>
      </c>
      <c r="U54" s="221">
        <v>1</v>
      </c>
      <c r="V54" s="266">
        <f t="shared" si="5"/>
        <v>1</v>
      </c>
      <c r="W54" s="266">
        <v>1</v>
      </c>
      <c r="X54" s="56">
        <f t="shared" si="3"/>
        <v>1</v>
      </c>
      <c r="Y54" s="283">
        <f t="shared" si="4"/>
        <v>1</v>
      </c>
    </row>
    <row r="55" spans="1:66" s="86" customFormat="1" ht="207" customHeight="1" x14ac:dyDescent="0.25">
      <c r="A55" s="506" t="s">
        <v>1613</v>
      </c>
      <c r="B55" s="506"/>
      <c r="C55" s="262" t="s">
        <v>1592</v>
      </c>
      <c r="D55" s="279" t="s">
        <v>255</v>
      </c>
      <c r="E55" s="507" t="s">
        <v>1603</v>
      </c>
      <c r="F55" s="507"/>
      <c r="G55" s="507"/>
      <c r="H55" s="508" t="s">
        <v>1614</v>
      </c>
      <c r="I55" s="508"/>
      <c r="J55" s="278" t="s">
        <v>1578</v>
      </c>
      <c r="K55" s="280">
        <v>43101</v>
      </c>
      <c r="L55" s="280" t="s">
        <v>487</v>
      </c>
      <c r="M55" s="252" t="s">
        <v>1606</v>
      </c>
      <c r="N55" s="281" t="s">
        <v>258</v>
      </c>
      <c r="O55" s="281" t="s">
        <v>258</v>
      </c>
      <c r="P55" s="422" t="s">
        <v>1615</v>
      </c>
      <c r="Q55" s="422"/>
      <c r="R55" s="422"/>
      <c r="S55" s="84" t="s">
        <v>55</v>
      </c>
      <c r="T55" s="45" t="s">
        <v>123</v>
      </c>
      <c r="U55" s="221">
        <v>1</v>
      </c>
      <c r="V55" s="266">
        <f t="shared" si="5"/>
        <v>1</v>
      </c>
      <c r="W55" s="266">
        <v>1</v>
      </c>
      <c r="X55" s="56">
        <f t="shared" si="3"/>
        <v>1</v>
      </c>
      <c r="Y55" s="283">
        <f t="shared" si="4"/>
        <v>1</v>
      </c>
    </row>
    <row r="56" spans="1:66" s="86" customFormat="1" ht="207" customHeight="1" x14ac:dyDescent="0.25">
      <c r="A56" s="506" t="s">
        <v>1613</v>
      </c>
      <c r="B56" s="506"/>
      <c r="C56" s="262" t="s">
        <v>1592</v>
      </c>
      <c r="D56" s="279" t="s">
        <v>255</v>
      </c>
      <c r="E56" s="507" t="s">
        <v>1603</v>
      </c>
      <c r="F56" s="507"/>
      <c r="G56" s="507"/>
      <c r="H56" s="508" t="s">
        <v>1616</v>
      </c>
      <c r="I56" s="508"/>
      <c r="J56" s="278" t="s">
        <v>1578</v>
      </c>
      <c r="K56" s="280">
        <v>43101</v>
      </c>
      <c r="L56" s="280" t="s">
        <v>1617</v>
      </c>
      <c r="M56" s="252" t="s">
        <v>1606</v>
      </c>
      <c r="N56" s="281" t="s">
        <v>258</v>
      </c>
      <c r="O56" s="281" t="s">
        <v>258</v>
      </c>
      <c r="P56" s="422" t="s">
        <v>1618</v>
      </c>
      <c r="Q56" s="422"/>
      <c r="R56" s="422"/>
      <c r="S56" s="282" t="s">
        <v>1101</v>
      </c>
      <c r="T56" s="45" t="s">
        <v>123</v>
      </c>
      <c r="U56" s="221">
        <v>1</v>
      </c>
      <c r="V56" s="266">
        <f t="shared" si="5"/>
        <v>1</v>
      </c>
      <c r="W56" s="266">
        <v>0</v>
      </c>
      <c r="X56" s="56">
        <f t="shared" si="3"/>
        <v>0</v>
      </c>
      <c r="Y56" s="283">
        <f t="shared" si="4"/>
        <v>0</v>
      </c>
    </row>
    <row r="57" spans="1:66" s="86" customFormat="1" ht="207" customHeight="1" x14ac:dyDescent="0.25">
      <c r="A57" s="506" t="s">
        <v>1613</v>
      </c>
      <c r="B57" s="506"/>
      <c r="C57" s="262" t="s">
        <v>1592</v>
      </c>
      <c r="D57" s="279" t="s">
        <v>255</v>
      </c>
      <c r="E57" s="507" t="s">
        <v>1603</v>
      </c>
      <c r="F57" s="507"/>
      <c r="G57" s="507"/>
      <c r="H57" s="508" t="s">
        <v>1619</v>
      </c>
      <c r="I57" s="508"/>
      <c r="J57" s="278" t="s">
        <v>1578</v>
      </c>
      <c r="K57" s="280">
        <v>43101</v>
      </c>
      <c r="L57" s="280" t="s">
        <v>1620</v>
      </c>
      <c r="M57" s="252" t="s">
        <v>1606</v>
      </c>
      <c r="N57" s="281" t="s">
        <v>258</v>
      </c>
      <c r="O57" s="281" t="s">
        <v>258</v>
      </c>
      <c r="P57" s="422" t="s">
        <v>1621</v>
      </c>
      <c r="Q57" s="422"/>
      <c r="R57" s="422"/>
      <c r="S57" s="84" t="s">
        <v>55</v>
      </c>
      <c r="T57" s="45" t="s">
        <v>123</v>
      </c>
      <c r="U57" s="221">
        <v>1</v>
      </c>
      <c r="V57" s="266">
        <f t="shared" si="5"/>
        <v>1</v>
      </c>
      <c r="W57" s="266">
        <v>1</v>
      </c>
      <c r="X57" s="56">
        <f t="shared" si="3"/>
        <v>1</v>
      </c>
      <c r="Y57" s="283">
        <f t="shared" si="4"/>
        <v>1</v>
      </c>
    </row>
    <row r="58" spans="1:66" s="86" customFormat="1" ht="305.25" customHeight="1" x14ac:dyDescent="0.25">
      <c r="A58" s="506" t="s">
        <v>1622</v>
      </c>
      <c r="B58" s="506"/>
      <c r="C58" s="230" t="s">
        <v>1596</v>
      </c>
      <c r="D58" s="279" t="s">
        <v>255</v>
      </c>
      <c r="E58" s="507" t="s">
        <v>1603</v>
      </c>
      <c r="F58" s="507"/>
      <c r="G58" s="507"/>
      <c r="H58" s="508" t="s">
        <v>1623</v>
      </c>
      <c r="I58" s="508"/>
      <c r="J58" s="278" t="s">
        <v>1579</v>
      </c>
      <c r="K58" s="280">
        <v>43101</v>
      </c>
      <c r="L58" s="280" t="s">
        <v>939</v>
      </c>
      <c r="M58" s="252" t="s">
        <v>257</v>
      </c>
      <c r="N58" s="281" t="s">
        <v>258</v>
      </c>
      <c r="O58" s="281" t="s">
        <v>258</v>
      </c>
      <c r="P58" s="422" t="s">
        <v>1624</v>
      </c>
      <c r="Q58" s="422"/>
      <c r="R58" s="422"/>
      <c r="S58" s="282" t="s">
        <v>1101</v>
      </c>
      <c r="T58" s="45" t="s">
        <v>123</v>
      </c>
      <c r="U58" s="221">
        <v>1</v>
      </c>
      <c r="V58" s="266">
        <f t="shared" si="5"/>
        <v>1</v>
      </c>
      <c r="W58" s="266" t="s">
        <v>2126</v>
      </c>
      <c r="X58" s="56" t="e">
        <f t="shared" si="3"/>
        <v>#VALUE!</v>
      </c>
      <c r="Y58" s="283" t="e">
        <f t="shared" si="4"/>
        <v>#VALUE!</v>
      </c>
    </row>
    <row r="59" spans="1:66" s="86" customFormat="1" ht="37.5" customHeight="1" x14ac:dyDescent="0.25">
      <c r="A59" s="365"/>
      <c r="B59" s="365"/>
      <c r="C59" s="262"/>
      <c r="D59" s="234"/>
      <c r="E59" s="232"/>
      <c r="F59" s="365"/>
      <c r="G59" s="365"/>
      <c r="H59" s="365"/>
      <c r="I59" s="365"/>
      <c r="J59" s="229"/>
      <c r="K59" s="81"/>
      <c r="L59" s="81"/>
      <c r="M59" s="79"/>
      <c r="N59" s="82"/>
      <c r="O59" s="82"/>
      <c r="P59" s="367"/>
      <c r="Q59" s="367"/>
      <c r="R59" s="367"/>
      <c r="S59" s="84"/>
      <c r="T59" s="45"/>
      <c r="U59" s="85"/>
      <c r="V59" s="266"/>
    </row>
    <row r="60" spans="1:66" s="110" customFormat="1" ht="25.5" customHeight="1" x14ac:dyDescent="0.25">
      <c r="A60" s="235"/>
      <c r="B60" s="235"/>
      <c r="C60" s="75"/>
      <c r="D60" s="75"/>
      <c r="E60" s="111"/>
      <c r="F60" s="111"/>
      <c r="G60" s="111"/>
      <c r="H60" s="111"/>
      <c r="I60" s="111"/>
      <c r="J60" s="111"/>
      <c r="K60" s="111"/>
      <c r="L60" s="111"/>
      <c r="M60" s="111"/>
      <c r="N60" s="111"/>
      <c r="O60" s="111"/>
      <c r="P60" s="111"/>
      <c r="Q60" s="111"/>
      <c r="R60" s="111"/>
      <c r="S60" s="112"/>
      <c r="T60" s="111"/>
      <c r="U60" s="111"/>
      <c r="V60" s="101"/>
      <c r="W60" s="109"/>
    </row>
    <row r="61" spans="1:66" s="6" customFormat="1" ht="10.5" customHeight="1" x14ac:dyDescent="0.25">
      <c r="A61" s="116"/>
      <c r="B61" s="116"/>
      <c r="C61" s="116"/>
      <c r="D61" s="116"/>
      <c r="E61" s="116"/>
      <c r="F61" s="116"/>
      <c r="G61" s="116"/>
      <c r="H61" s="116"/>
      <c r="I61" s="116"/>
      <c r="J61" s="116"/>
      <c r="K61" s="116"/>
      <c r="L61" s="116"/>
      <c r="M61" s="116"/>
      <c r="N61" s="116"/>
      <c r="O61" s="117"/>
      <c r="P61" s="118"/>
      <c r="Q61" s="118"/>
      <c r="R61" s="118"/>
      <c r="S61" s="119"/>
      <c r="T61" s="118"/>
      <c r="U61" s="120"/>
    </row>
    <row r="62" spans="1:66" s="6" customFormat="1" ht="15.75" customHeight="1" thickBot="1" x14ac:dyDescent="0.3">
      <c r="A62" s="16"/>
      <c r="B62" s="16"/>
      <c r="C62" s="16"/>
      <c r="D62" s="16"/>
      <c r="E62" s="16"/>
      <c r="F62" s="16"/>
      <c r="G62" s="16"/>
      <c r="H62" s="16"/>
      <c r="I62" s="16"/>
      <c r="J62" s="16"/>
      <c r="K62" s="16"/>
      <c r="L62" s="16"/>
      <c r="M62" s="16"/>
      <c r="N62" s="16"/>
      <c r="O62" s="16"/>
      <c r="P62" s="16"/>
      <c r="Q62" s="16"/>
      <c r="R62" s="16"/>
      <c r="S62" s="47"/>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M62" s="30"/>
      <c r="BN62" s="2"/>
    </row>
    <row r="63" spans="1:66" ht="100.5" customHeight="1" thickTop="1" thickBot="1" x14ac:dyDescent="0.3">
      <c r="A63" s="343" t="s">
        <v>280</v>
      </c>
      <c r="B63" s="343"/>
      <c r="C63" s="344">
        <v>43465</v>
      </c>
      <c r="D63" s="344"/>
      <c r="E63" s="344"/>
      <c r="F63" s="16"/>
      <c r="G63" s="407" t="s">
        <v>346</v>
      </c>
      <c r="H63" s="407"/>
      <c r="I63" s="407"/>
      <c r="J63" s="151"/>
      <c r="K63" s="408" t="s">
        <v>282</v>
      </c>
      <c r="L63" s="408"/>
      <c r="N63" s="152"/>
      <c r="O63" s="409" t="s">
        <v>283</v>
      </c>
      <c r="P63" s="409"/>
      <c r="Q63" s="409"/>
      <c r="T63" s="152"/>
      <c r="U63" s="409" t="s">
        <v>284</v>
      </c>
      <c r="V63" s="409"/>
      <c r="W63" s="409"/>
      <c r="X63" s="409"/>
      <c r="AB63" s="405"/>
      <c r="AC63" s="405"/>
      <c r="AD63" s="406" t="s">
        <v>285</v>
      </c>
      <c r="AE63" s="406"/>
      <c r="AF63" s="406"/>
      <c r="AS63" s="30"/>
      <c r="AT63" s="30"/>
      <c r="AU63" s="16"/>
      <c r="AV63" s="30"/>
      <c r="AW63" s="30"/>
      <c r="AX63" s="30"/>
      <c r="AY63" s="30"/>
      <c r="AZ63" s="30"/>
      <c r="BA63" s="30"/>
      <c r="BB63" s="16"/>
      <c r="BC63" s="30"/>
      <c r="BD63" s="30"/>
      <c r="BE63" s="30"/>
      <c r="BF63" s="30"/>
      <c r="BG63" s="30"/>
      <c r="BH63" s="16"/>
      <c r="BI63" s="16"/>
      <c r="BJ63" s="16"/>
      <c r="BK63" s="16"/>
      <c r="BL63" s="6"/>
      <c r="BM63" s="30"/>
      <c r="BN63" s="2"/>
    </row>
    <row r="64" spans="1:66" ht="13.5" thickTop="1" x14ac:dyDescent="0.25"/>
  </sheetData>
  <mergeCells count="165">
    <mergeCell ref="A9:C9"/>
    <mergeCell ref="E9:G9"/>
    <mergeCell ref="A10:D10"/>
    <mergeCell ref="E10:U10"/>
    <mergeCell ref="A11:D11"/>
    <mergeCell ref="E11:U11"/>
    <mergeCell ref="A3:BL3"/>
    <mergeCell ref="A5:BI5"/>
    <mergeCell ref="A6:C6"/>
    <mergeCell ref="E6:N6"/>
    <mergeCell ref="A8:C8"/>
    <mergeCell ref="E8:I8"/>
    <mergeCell ref="J8:N8"/>
    <mergeCell ref="A13:Y13"/>
    <mergeCell ref="A15:C16"/>
    <mergeCell ref="D15:E16"/>
    <mergeCell ref="F15:H16"/>
    <mergeCell ref="I15:I16"/>
    <mergeCell ref="J15:O16"/>
    <mergeCell ref="P15:S16"/>
    <mergeCell ref="T15:T16"/>
    <mergeCell ref="U15:U16"/>
    <mergeCell ref="V15:Y15"/>
    <mergeCell ref="F19:H19"/>
    <mergeCell ref="J19:O19"/>
    <mergeCell ref="P19:S19"/>
    <mergeCell ref="D20:E20"/>
    <mergeCell ref="F20:H20"/>
    <mergeCell ref="J20:O20"/>
    <mergeCell ref="P20:S20"/>
    <mergeCell ref="A17:C24"/>
    <mergeCell ref="D17:E17"/>
    <mergeCell ref="F17:H17"/>
    <mergeCell ref="J17:O17"/>
    <mergeCell ref="P17:S17"/>
    <mergeCell ref="D18:E18"/>
    <mergeCell ref="F18:H18"/>
    <mergeCell ref="J18:O18"/>
    <mergeCell ref="P18:S18"/>
    <mergeCell ref="D19:E19"/>
    <mergeCell ref="D23:E23"/>
    <mergeCell ref="F23:H23"/>
    <mergeCell ref="J23:O23"/>
    <mergeCell ref="P23:S23"/>
    <mergeCell ref="D24:E24"/>
    <mergeCell ref="F24:H24"/>
    <mergeCell ref="J24:O24"/>
    <mergeCell ref="P24:S24"/>
    <mergeCell ref="D21:E21"/>
    <mergeCell ref="F21:H21"/>
    <mergeCell ref="J21:O21"/>
    <mergeCell ref="P21:S21"/>
    <mergeCell ref="D22:E22"/>
    <mergeCell ref="F22:H22"/>
    <mergeCell ref="J22:O22"/>
    <mergeCell ref="P22:S22"/>
    <mergeCell ref="A31:H31"/>
    <mergeCell ref="I31:N31"/>
    <mergeCell ref="P31:R31"/>
    <mergeCell ref="A34:Y34"/>
    <mergeCell ref="A36:B36"/>
    <mergeCell ref="C36:Y36"/>
    <mergeCell ref="A27:Y27"/>
    <mergeCell ref="A29:H30"/>
    <mergeCell ref="I29:N30"/>
    <mergeCell ref="O29:O30"/>
    <mergeCell ref="P29:R30"/>
    <mergeCell ref="S29:S30"/>
    <mergeCell ref="T29:T30"/>
    <mergeCell ref="U29:U30"/>
    <mergeCell ref="V29:Y29"/>
    <mergeCell ref="A37:B37"/>
    <mergeCell ref="C37:Y37"/>
    <mergeCell ref="A38:B38"/>
    <mergeCell ref="C38:Y38"/>
    <mergeCell ref="A40:B41"/>
    <mergeCell ref="C40:D41"/>
    <mergeCell ref="E40:E41"/>
    <mergeCell ref="F40:I41"/>
    <mergeCell ref="J40:J41"/>
    <mergeCell ref="K40:K41"/>
    <mergeCell ref="V40:Y40"/>
    <mergeCell ref="T40:T41"/>
    <mergeCell ref="U40:U41"/>
    <mergeCell ref="A42:B42"/>
    <mergeCell ref="C42:D42"/>
    <mergeCell ref="F42:I42"/>
    <mergeCell ref="L42:N42"/>
    <mergeCell ref="P42:R42"/>
    <mergeCell ref="L40:N41"/>
    <mergeCell ref="O40:O41"/>
    <mergeCell ref="P40:R41"/>
    <mergeCell ref="S40:S41"/>
    <mergeCell ref="A45:B45"/>
    <mergeCell ref="C45:F45"/>
    <mergeCell ref="G45:I45"/>
    <mergeCell ref="J45:L45"/>
    <mergeCell ref="P45:S45"/>
    <mergeCell ref="A48:Y48"/>
    <mergeCell ref="A43:B43"/>
    <mergeCell ref="C43:D43"/>
    <mergeCell ref="F43:I43"/>
    <mergeCell ref="L43:N43"/>
    <mergeCell ref="P43:R43"/>
    <mergeCell ref="A44:B44"/>
    <mergeCell ref="C44:D44"/>
    <mergeCell ref="F44:I44"/>
    <mergeCell ref="L44:N44"/>
    <mergeCell ref="P44:R44"/>
    <mergeCell ref="T50:T51"/>
    <mergeCell ref="U50:U51"/>
    <mergeCell ref="V50:Y50"/>
    <mergeCell ref="A52:B52"/>
    <mergeCell ref="E52:G52"/>
    <mergeCell ref="H52:I52"/>
    <mergeCell ref="P52:R52"/>
    <mergeCell ref="K50:K51"/>
    <mergeCell ref="L50:L51"/>
    <mergeCell ref="M50:M51"/>
    <mergeCell ref="N50:N51"/>
    <mergeCell ref="O50:O51"/>
    <mergeCell ref="P50:R51"/>
    <mergeCell ref="A50:B51"/>
    <mergeCell ref="C50:C51"/>
    <mergeCell ref="D50:D51"/>
    <mergeCell ref="E50:G51"/>
    <mergeCell ref="H50:I51"/>
    <mergeCell ref="J50:J51"/>
    <mergeCell ref="A53:B53"/>
    <mergeCell ref="E53:G53"/>
    <mergeCell ref="H53:I53"/>
    <mergeCell ref="P53:R53"/>
    <mergeCell ref="A54:B54"/>
    <mergeCell ref="E54:G54"/>
    <mergeCell ref="H54:I54"/>
    <mergeCell ref="P54:R54"/>
    <mergeCell ref="S50:S51"/>
    <mergeCell ref="A57:B57"/>
    <mergeCell ref="E57:G57"/>
    <mergeCell ref="H57:I57"/>
    <mergeCell ref="P57:R57"/>
    <mergeCell ref="A58:B58"/>
    <mergeCell ref="E58:G58"/>
    <mergeCell ref="H58:I58"/>
    <mergeCell ref="P58:R58"/>
    <mergeCell ref="A55:B55"/>
    <mergeCell ref="E55:G55"/>
    <mergeCell ref="H55:I55"/>
    <mergeCell ref="P55:R55"/>
    <mergeCell ref="A56:B56"/>
    <mergeCell ref="E56:G56"/>
    <mergeCell ref="H56:I56"/>
    <mergeCell ref="P56:R56"/>
    <mergeCell ref="U63:X63"/>
    <mergeCell ref="AB63:AC63"/>
    <mergeCell ref="AD63:AF63"/>
    <mergeCell ref="A59:B59"/>
    <mergeCell ref="F59:G59"/>
    <mergeCell ref="H59:I59"/>
    <mergeCell ref="P59:R59"/>
    <mergeCell ref="A63:B63"/>
    <mergeCell ref="C63:E63"/>
    <mergeCell ref="G63:I63"/>
    <mergeCell ref="K63:L63"/>
    <mergeCell ref="O63:Q63"/>
  </mergeCells>
  <conditionalFormatting sqref="Y17:Y24">
    <cfRule type="iconSet" priority="16">
      <iconSet iconSet="4Arrows" showValue="0">
        <cfvo type="percent" val="0"/>
        <cfvo type="num" val="0.6"/>
        <cfvo type="num" val="0.8"/>
        <cfvo type="num" val="0.9"/>
      </iconSet>
    </cfRule>
    <cfRule type="cellIs" dxfId="15" priority="17" operator="lessThan">
      <formula>0.6</formula>
    </cfRule>
    <cfRule type="cellIs" dxfId="14" priority="18" operator="between">
      <formula>0.8</formula>
      <formula>0.899999999999999</formula>
    </cfRule>
    <cfRule type="cellIs" dxfId="13" priority="19" operator="between">
      <formula>0.6</formula>
      <formula>0.8</formula>
    </cfRule>
    <cfRule type="cellIs" dxfId="12" priority="20" operator="greaterThanOrEqual">
      <formula>0.9</formula>
    </cfRule>
  </conditionalFormatting>
  <conditionalFormatting sqref="Y31">
    <cfRule type="iconSet" priority="11">
      <iconSet iconSet="4Arrows" showValue="0">
        <cfvo type="percent" val="0"/>
        <cfvo type="num" val="0.6"/>
        <cfvo type="num" val="0.8"/>
        <cfvo type="num" val="0.9"/>
      </iconSet>
    </cfRule>
    <cfRule type="cellIs" dxfId="11" priority="12" operator="lessThan">
      <formula>0.6</formula>
    </cfRule>
    <cfRule type="cellIs" dxfId="10" priority="13" operator="between">
      <formula>0.8</formula>
      <formula>0.899999999999999</formula>
    </cfRule>
    <cfRule type="cellIs" dxfId="9" priority="14" operator="between">
      <formula>0.6</formula>
      <formula>0.8</formula>
    </cfRule>
    <cfRule type="cellIs" dxfId="8" priority="15" operator="greaterThanOrEqual">
      <formula>0.9</formula>
    </cfRule>
  </conditionalFormatting>
  <conditionalFormatting sqref="Y42:Y44">
    <cfRule type="iconSet" priority="6">
      <iconSet iconSet="4Arrows" showValue="0">
        <cfvo type="percent" val="0"/>
        <cfvo type="num" val="0.6"/>
        <cfvo type="num" val="0.8"/>
        <cfvo type="num" val="0.9"/>
      </iconSet>
    </cfRule>
    <cfRule type="cellIs" dxfId="7" priority="7" operator="lessThan">
      <formula>0.6</formula>
    </cfRule>
    <cfRule type="cellIs" dxfId="6" priority="8" operator="between">
      <formula>0.8</formula>
      <formula>0.899999999999999</formula>
    </cfRule>
    <cfRule type="cellIs" dxfId="5" priority="9" operator="between">
      <formula>0.6</formula>
      <formula>0.8</formula>
    </cfRule>
    <cfRule type="cellIs" dxfId="4" priority="10" operator="greaterThanOrEqual">
      <formula>0.9</formula>
    </cfRule>
  </conditionalFormatting>
  <conditionalFormatting sqref="Y52:Y58">
    <cfRule type="iconSet" priority="1">
      <iconSet iconSet="4Arrows" showValue="0">
        <cfvo type="percent" val="0"/>
        <cfvo type="num" val="0.6"/>
        <cfvo type="num" val="0.8"/>
        <cfvo type="num" val="0.9"/>
      </iconSet>
    </cfRule>
    <cfRule type="cellIs" dxfId="3" priority="2" operator="lessThan">
      <formula>0.6</formula>
    </cfRule>
    <cfRule type="cellIs" dxfId="2" priority="3" operator="between">
      <formula>0.8</formula>
      <formula>0.899999999999999</formula>
    </cfRule>
    <cfRule type="cellIs" dxfId="1" priority="4" operator="between">
      <formula>0.6</formula>
      <formula>0.8</formula>
    </cfRule>
    <cfRule type="cellIs" dxfId="0" priority="5"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FD212"/>
  <sheetViews>
    <sheetView tabSelected="1" topLeftCell="B1" zoomScale="20" zoomScaleNormal="20" workbookViewId="0">
      <selection activeCell="H149" sqref="H149:I149"/>
    </sheetView>
  </sheetViews>
  <sheetFormatPr baseColWidth="10" defaultRowHeight="12.75" x14ac:dyDescent="0.25"/>
  <cols>
    <col min="1" max="2" width="60.28515625" style="2" customWidth="1"/>
    <col min="3" max="3" width="89.7109375" style="2" customWidth="1"/>
    <col min="4" max="4" width="66.7109375" style="2" customWidth="1"/>
    <col min="5" max="5" width="78.28515625" style="2" customWidth="1"/>
    <col min="6" max="8" width="63.28515625" style="2" customWidth="1"/>
    <col min="9" max="9" width="93.7109375" style="2" customWidth="1"/>
    <col min="10" max="10" width="116" style="2" customWidth="1"/>
    <col min="11" max="11" width="59.7109375" style="2" customWidth="1"/>
    <col min="12" max="12" width="48.85546875" style="2" customWidth="1"/>
    <col min="13" max="13" width="59.85546875" style="2" customWidth="1"/>
    <col min="14" max="14" width="47" style="2" customWidth="1"/>
    <col min="15" max="15" width="53.85546875" style="2" customWidth="1"/>
    <col min="16" max="18" width="37.85546875" style="2" customWidth="1"/>
    <col min="19" max="19" width="26.42578125" style="73" customWidth="1"/>
    <col min="20" max="20" width="30.85546875" style="2" customWidth="1"/>
    <col min="21" max="21" width="43.28515625" style="2" customWidth="1"/>
    <col min="22" max="22" width="33.140625" style="2" customWidth="1"/>
    <col min="23" max="23" width="30.28515625" style="2" customWidth="1"/>
    <col min="24" max="24" width="22.42578125" style="2" customWidth="1"/>
    <col min="25" max="25" width="35.2851562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6"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6"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6"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6"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6"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6" ht="135.75" customHeight="1" x14ac:dyDescent="0.25">
      <c r="A6" s="394" t="s">
        <v>3</v>
      </c>
      <c r="B6" s="394"/>
      <c r="C6" s="394"/>
      <c r="D6" s="10"/>
      <c r="E6" s="395" t="s">
        <v>4</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6" ht="13.5" customHeight="1" x14ac:dyDescent="0.25">
      <c r="A7" s="11"/>
      <c r="B7" s="11"/>
      <c r="C7" s="12"/>
      <c r="D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6" ht="111.75" customHeight="1" x14ac:dyDescent="0.25">
      <c r="A8" s="396" t="s">
        <v>5</v>
      </c>
      <c r="B8" s="396"/>
      <c r="C8" s="396"/>
      <c r="D8" s="10"/>
      <c r="E8" s="397" t="s">
        <v>6</v>
      </c>
      <c r="F8" s="397"/>
      <c r="G8" s="397"/>
      <c r="H8" s="397"/>
      <c r="I8" s="397"/>
      <c r="J8" s="397"/>
      <c r="K8" s="397"/>
      <c r="L8" s="397"/>
      <c r="M8" s="397"/>
      <c r="N8" s="397"/>
      <c r="O8" s="17"/>
      <c r="P8" s="13"/>
      <c r="Q8" s="13"/>
      <c r="R8" s="13"/>
      <c r="S8" s="18"/>
      <c r="T8" s="13"/>
      <c r="U8" s="13"/>
      <c r="V8" s="13"/>
      <c r="W8" s="13"/>
      <c r="X8" s="13"/>
      <c r="Y8" s="13"/>
      <c r="Z8" s="13"/>
      <c r="AA8" s="13"/>
      <c r="AB8" s="13"/>
      <c r="AC8" s="13"/>
      <c r="AD8" s="13"/>
      <c r="AE8" s="13"/>
      <c r="AF8" s="13"/>
      <c r="AG8" s="13"/>
      <c r="AH8" s="13"/>
      <c r="AI8" s="13"/>
      <c r="AJ8" s="13"/>
      <c r="AK8" s="13"/>
      <c r="AL8" s="13"/>
      <c r="AM8" s="393"/>
      <c r="AN8" s="393"/>
      <c r="AO8" s="393"/>
      <c r="AP8" s="393"/>
      <c r="AQ8" s="393"/>
      <c r="AR8" s="393"/>
      <c r="AS8" s="393"/>
      <c r="AT8" s="393"/>
      <c r="AU8" s="393"/>
      <c r="AV8" s="19"/>
      <c r="AW8" s="19"/>
      <c r="AX8" s="19"/>
      <c r="AY8" s="19"/>
      <c r="AZ8" s="19"/>
      <c r="BA8" s="19"/>
      <c r="BB8" s="19"/>
      <c r="BC8" s="19"/>
      <c r="BD8" s="19"/>
      <c r="BE8" s="20"/>
      <c r="BF8" s="19"/>
      <c r="BG8" s="19"/>
      <c r="BH8" s="19"/>
      <c r="BI8" s="19"/>
      <c r="BJ8" s="19"/>
      <c r="BK8" s="19"/>
      <c r="BL8" s="19"/>
    </row>
    <row r="9" spans="1:66" ht="18.75" customHeight="1" x14ac:dyDescent="0.25">
      <c r="A9" s="12"/>
      <c r="B9" s="12"/>
      <c r="C9" s="12"/>
      <c r="D9" s="10"/>
      <c r="E9" s="18"/>
      <c r="F9" s="18"/>
      <c r="G9" s="18"/>
      <c r="H9" s="18"/>
      <c r="I9" s="17"/>
      <c r="J9" s="18"/>
      <c r="K9" s="18"/>
      <c r="L9" s="18"/>
      <c r="M9" s="18"/>
      <c r="N9" s="18"/>
      <c r="O9" s="18"/>
      <c r="P9" s="18"/>
      <c r="Q9" s="18"/>
      <c r="R9" s="18"/>
      <c r="S9" s="18"/>
      <c r="T9" s="18"/>
      <c r="U9" s="18"/>
      <c r="V9" s="18"/>
      <c r="W9" s="18"/>
      <c r="X9" s="18"/>
      <c r="Y9" s="18"/>
      <c r="Z9" s="18"/>
      <c r="AA9" s="18"/>
      <c r="AB9" s="18"/>
      <c r="AC9" s="18"/>
      <c r="AD9" s="18"/>
      <c r="AE9" s="18"/>
      <c r="AF9" s="18"/>
      <c r="AG9" s="18"/>
      <c r="AH9" s="13"/>
      <c r="AI9" s="13"/>
      <c r="AJ9" s="13"/>
      <c r="AK9" s="13"/>
      <c r="AL9" s="13"/>
      <c r="AM9" s="393"/>
      <c r="AN9" s="393"/>
      <c r="AO9" s="393"/>
      <c r="AP9" s="393"/>
      <c r="AQ9" s="393"/>
      <c r="AR9" s="393"/>
      <c r="AS9" s="393"/>
      <c r="AT9" s="393"/>
      <c r="AU9" s="393"/>
      <c r="AV9" s="19"/>
      <c r="AW9" s="19"/>
      <c r="AX9" s="19"/>
      <c r="AY9" s="19"/>
      <c r="AZ9" s="19"/>
      <c r="BA9" s="19"/>
      <c r="BB9" s="19"/>
      <c r="BC9" s="19"/>
      <c r="BD9" s="19"/>
      <c r="BE9" s="20"/>
      <c r="BF9" s="19"/>
      <c r="BG9" s="19"/>
      <c r="BH9" s="19"/>
      <c r="BI9" s="19"/>
      <c r="BJ9" s="19"/>
      <c r="BK9" s="19"/>
      <c r="BL9" s="19"/>
    </row>
    <row r="10" spans="1:66" ht="52.5" customHeight="1" x14ac:dyDescent="0.25">
      <c r="A10" s="396" t="s">
        <v>7</v>
      </c>
      <c r="B10" s="396"/>
      <c r="C10" s="396"/>
      <c r="D10" s="10"/>
      <c r="E10" s="398" t="s">
        <v>8</v>
      </c>
      <c r="F10" s="398"/>
      <c r="G10" s="398"/>
      <c r="H10" s="398"/>
      <c r="I10" s="398"/>
      <c r="J10" s="398"/>
      <c r="K10" s="398"/>
      <c r="L10" s="398"/>
      <c r="M10" s="398"/>
      <c r="N10" s="398"/>
      <c r="O10" s="398"/>
      <c r="P10" s="398"/>
      <c r="Q10" s="398"/>
      <c r="R10" s="398"/>
      <c r="S10" s="18"/>
      <c r="T10" s="13"/>
      <c r="U10" s="13"/>
      <c r="V10" s="13"/>
      <c r="W10" s="13"/>
      <c r="X10" s="13"/>
      <c r="Y10" s="13"/>
      <c r="Z10" s="13"/>
      <c r="AA10" s="13"/>
      <c r="AB10" s="13"/>
      <c r="AC10" s="13"/>
      <c r="AD10" s="13"/>
      <c r="AE10" s="13"/>
      <c r="AF10" s="13"/>
      <c r="AG10" s="13"/>
      <c r="AH10" s="13"/>
      <c r="AI10" s="13"/>
      <c r="AJ10" s="13"/>
      <c r="AK10" s="13"/>
      <c r="AL10" s="13"/>
      <c r="AM10" s="393"/>
      <c r="AN10" s="393"/>
      <c r="AO10" s="393"/>
      <c r="AP10" s="393"/>
      <c r="AQ10" s="393"/>
      <c r="AR10" s="393"/>
      <c r="AS10" s="393"/>
      <c r="AT10" s="393"/>
      <c r="AU10" s="393"/>
      <c r="AV10" s="19"/>
      <c r="AW10" s="19"/>
      <c r="AX10" s="19"/>
      <c r="AY10" s="19"/>
      <c r="AZ10" s="19"/>
      <c r="BA10" s="19"/>
      <c r="BB10" s="19"/>
      <c r="BC10" s="19"/>
      <c r="BD10" s="19"/>
      <c r="BE10" s="20"/>
      <c r="BF10" s="19"/>
      <c r="BG10" s="19"/>
      <c r="BH10" s="19"/>
      <c r="BI10" s="19"/>
      <c r="BJ10" s="19"/>
      <c r="BK10" s="19"/>
      <c r="BL10" s="19"/>
    </row>
    <row r="11" spans="1:66" ht="63.75" customHeight="1" x14ac:dyDescent="0.25">
      <c r="A11" s="396" t="s">
        <v>9</v>
      </c>
      <c r="B11" s="396"/>
      <c r="C11" s="396"/>
      <c r="D11" s="10"/>
      <c r="E11" s="398" t="s">
        <v>10</v>
      </c>
      <c r="F11" s="398"/>
      <c r="G11" s="398"/>
      <c r="H11" s="398"/>
      <c r="I11" s="398"/>
      <c r="J11" s="398"/>
      <c r="K11" s="398"/>
      <c r="L11" s="398"/>
      <c r="M11" s="398"/>
      <c r="N11" s="398"/>
      <c r="O11" s="398"/>
      <c r="P11" s="398"/>
      <c r="Q11" s="398"/>
      <c r="R11" s="398"/>
      <c r="S11" s="18"/>
      <c r="T11" s="13"/>
      <c r="U11" s="13"/>
      <c r="V11" s="13"/>
      <c r="W11" s="13"/>
      <c r="X11" s="13"/>
      <c r="Y11" s="13"/>
      <c r="Z11" s="13"/>
      <c r="AA11" s="13"/>
      <c r="AB11" s="13"/>
      <c r="AC11" s="13"/>
      <c r="AD11" s="13"/>
      <c r="AE11" s="13"/>
      <c r="AF11" s="13"/>
      <c r="AG11" s="13"/>
      <c r="AH11" s="13"/>
      <c r="AI11" s="13"/>
      <c r="AJ11" s="13"/>
      <c r="AK11" s="13"/>
      <c r="AL11" s="13"/>
      <c r="AM11" s="393"/>
      <c r="AN11" s="393"/>
      <c r="AO11" s="393"/>
      <c r="AP11" s="393"/>
      <c r="AQ11" s="393"/>
      <c r="AR11" s="393"/>
      <c r="AS11" s="393"/>
      <c r="AT11" s="393"/>
      <c r="AU11" s="393"/>
      <c r="AV11" s="19"/>
      <c r="AW11" s="19"/>
      <c r="AX11" s="19"/>
      <c r="AY11" s="19"/>
      <c r="AZ11" s="19"/>
      <c r="BA11" s="19"/>
      <c r="BB11" s="19"/>
      <c r="BC11" s="19"/>
      <c r="BD11" s="19"/>
      <c r="BE11" s="20"/>
      <c r="BF11" s="19"/>
      <c r="BG11" s="19"/>
      <c r="BH11" s="19"/>
      <c r="BI11" s="19"/>
      <c r="BJ11" s="19"/>
      <c r="BK11" s="19"/>
      <c r="BL11" s="19"/>
    </row>
    <row r="12" spans="1:66" ht="115.5" customHeight="1" x14ac:dyDescent="0.25">
      <c r="A12" s="399" t="s">
        <v>11</v>
      </c>
      <c r="B12" s="399"/>
      <c r="C12" s="399"/>
      <c r="D12" s="399"/>
      <c r="E12" s="400" t="s">
        <v>12</v>
      </c>
      <c r="F12" s="400"/>
      <c r="G12" s="400"/>
      <c r="H12" s="400"/>
      <c r="I12" s="400"/>
      <c r="J12" s="400"/>
      <c r="K12" s="400"/>
      <c r="L12" s="400"/>
      <c r="M12" s="400"/>
      <c r="N12" s="400"/>
      <c r="O12" s="400"/>
      <c r="P12" s="400"/>
      <c r="Q12" s="400"/>
      <c r="R12" s="400"/>
      <c r="S12" s="400"/>
      <c r="T12" s="400"/>
      <c r="U12" s="400"/>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19"/>
      <c r="AW12" s="19"/>
      <c r="AX12" s="19"/>
      <c r="AY12" s="19"/>
      <c r="AZ12" s="19"/>
      <c r="BA12" s="19"/>
      <c r="BB12" s="19"/>
      <c r="BC12" s="19"/>
      <c r="BD12" s="19"/>
      <c r="BE12" s="22"/>
      <c r="BF12" s="22"/>
      <c r="BG12" s="22"/>
      <c r="BH12" s="22"/>
      <c r="BI12" s="22"/>
      <c r="BJ12" s="23"/>
      <c r="BK12" s="23"/>
      <c r="BL12" s="23"/>
    </row>
    <row r="13" spans="1:66" ht="115.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19"/>
      <c r="AW13" s="19"/>
      <c r="AX13" s="19"/>
      <c r="AY13" s="19"/>
      <c r="AZ13" s="19"/>
      <c r="BA13" s="19"/>
      <c r="BB13" s="19"/>
      <c r="BC13" s="19"/>
      <c r="BD13" s="19"/>
      <c r="BE13" s="22"/>
      <c r="BF13" s="22"/>
      <c r="BG13" s="22"/>
      <c r="BH13" s="22"/>
      <c r="BI13" s="22"/>
      <c r="BJ13" s="23"/>
      <c r="BK13" s="23"/>
      <c r="BL13" s="23"/>
    </row>
    <row r="14" spans="1:66" ht="409.5" customHeight="1" x14ac:dyDescent="0.25">
      <c r="A14" s="399" t="s">
        <v>13</v>
      </c>
      <c r="B14" s="399"/>
      <c r="C14" s="399"/>
      <c r="D14" s="399"/>
      <c r="E14" s="401" t="s">
        <v>14</v>
      </c>
      <c r="F14" s="401"/>
      <c r="G14" s="401"/>
      <c r="H14" s="401"/>
      <c r="I14" s="401"/>
      <c r="J14" s="401"/>
      <c r="K14" s="401"/>
      <c r="L14" s="401"/>
      <c r="M14" s="401"/>
      <c r="N14" s="401"/>
      <c r="O14" s="401"/>
      <c r="P14" s="401"/>
      <c r="Q14" s="401"/>
      <c r="R14" s="401"/>
      <c r="S14" s="401"/>
      <c r="T14" s="401"/>
      <c r="U14" s="401"/>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5"/>
      <c r="AW14" s="25"/>
      <c r="AX14" s="25"/>
      <c r="AY14" s="25"/>
      <c r="AZ14" s="25"/>
      <c r="BA14" s="25"/>
      <c r="BB14" s="25"/>
      <c r="BC14" s="25"/>
      <c r="BD14" s="25"/>
      <c r="BE14" s="25"/>
      <c r="BF14" s="25"/>
      <c r="BG14" s="25"/>
      <c r="BH14" s="25"/>
      <c r="BI14" s="25"/>
      <c r="BJ14" s="26"/>
      <c r="BK14" s="26"/>
      <c r="BL14" s="26"/>
    </row>
    <row r="15" spans="1:66" ht="21.75" customHeight="1" x14ac:dyDescent="0.25">
      <c r="A15" s="27"/>
      <c r="B15" s="27"/>
      <c r="C15" s="27"/>
      <c r="D15" s="27"/>
      <c r="E15" s="26"/>
      <c r="F15" s="26"/>
      <c r="G15" s="26"/>
      <c r="H15" s="26"/>
      <c r="I15" s="26"/>
      <c r="J15" s="26"/>
      <c r="K15" s="26"/>
      <c r="L15" s="26"/>
      <c r="M15" s="26"/>
      <c r="N15" s="26"/>
      <c r="O15" s="26"/>
      <c r="P15" s="26"/>
      <c r="Q15" s="26"/>
      <c r="R15" s="26"/>
      <c r="S15" s="28"/>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row>
    <row r="16" spans="1:66" ht="101.25" customHeight="1" x14ac:dyDescent="0.25">
      <c r="A16" s="356" t="s">
        <v>15</v>
      </c>
      <c r="B16" s="356"/>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30"/>
      <c r="BN16" s="30"/>
    </row>
    <row r="17" spans="1:66" x14ac:dyDescent="0.25">
      <c r="A17" s="31"/>
      <c r="B17" s="31"/>
      <c r="C17" s="31"/>
      <c r="D17" s="31"/>
      <c r="E17" s="31"/>
      <c r="F17" s="31"/>
      <c r="G17" s="31"/>
      <c r="H17" s="31"/>
      <c r="I17" s="31"/>
      <c r="J17" s="31"/>
      <c r="K17" s="31"/>
      <c r="L17" s="31"/>
      <c r="M17" s="31"/>
      <c r="N17" s="31"/>
      <c r="O17" s="31"/>
      <c r="P17" s="31"/>
      <c r="Q17" s="31"/>
      <c r="R17" s="31"/>
      <c r="S17" s="31"/>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3"/>
      <c r="AV17" s="34"/>
      <c r="AW17" s="34"/>
      <c r="AX17" s="34"/>
      <c r="AY17" s="34"/>
      <c r="AZ17" s="34"/>
      <c r="BA17" s="34"/>
      <c r="BB17" s="34"/>
      <c r="BC17" s="34"/>
      <c r="BD17" s="34"/>
      <c r="BE17" s="34"/>
      <c r="BF17" s="34"/>
      <c r="BG17" s="34"/>
      <c r="BH17" s="34"/>
      <c r="BI17" s="34"/>
      <c r="BJ17" s="34"/>
      <c r="BK17" s="34"/>
      <c r="BL17" s="34"/>
    </row>
    <row r="18" spans="1:66"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89" t="s">
        <v>23</v>
      </c>
      <c r="V18" s="378">
        <v>2018</v>
      </c>
      <c r="W18" s="378"/>
      <c r="X18" s="378"/>
      <c r="Y18" s="378"/>
    </row>
    <row r="19" spans="1:66"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89"/>
      <c r="V19" s="36" t="s">
        <v>24</v>
      </c>
      <c r="W19" s="36" t="s">
        <v>25</v>
      </c>
      <c r="X19" s="37" t="s">
        <v>26</v>
      </c>
      <c r="Y19" s="38" t="s">
        <v>27</v>
      </c>
    </row>
    <row r="20" spans="1:66" ht="145.5" customHeight="1" x14ac:dyDescent="0.25">
      <c r="A20" s="387" t="s">
        <v>28</v>
      </c>
      <c r="B20" s="387"/>
      <c r="C20" s="387"/>
      <c r="D20" s="387" t="s">
        <v>29</v>
      </c>
      <c r="E20" s="387"/>
      <c r="F20" s="387" t="s">
        <v>30</v>
      </c>
      <c r="G20" s="387"/>
      <c r="H20" s="387"/>
      <c r="I20" s="39" t="s">
        <v>31</v>
      </c>
      <c r="J20" s="387" t="s">
        <v>32</v>
      </c>
      <c r="K20" s="387"/>
      <c r="L20" s="387"/>
      <c r="M20" s="387"/>
      <c r="N20" s="387"/>
      <c r="O20" s="387"/>
      <c r="P20" s="388" t="s">
        <v>33</v>
      </c>
      <c r="Q20" s="388"/>
      <c r="R20" s="388"/>
      <c r="S20" s="388"/>
      <c r="T20" s="40" t="s">
        <v>34</v>
      </c>
      <c r="U20" s="41">
        <v>7.2800000000000004E-2</v>
      </c>
      <c r="V20" s="42">
        <v>7.28</v>
      </c>
      <c r="W20" s="42">
        <v>6.7</v>
      </c>
      <c r="X20" s="43">
        <f>+W20/V20</f>
        <v>0.92032967032967028</v>
      </c>
      <c r="Y20" s="283">
        <f>X20</f>
        <v>0.92032967032967028</v>
      </c>
      <c r="BM20" s="2"/>
      <c r="BN20" s="2"/>
    </row>
    <row r="21" spans="1:66" ht="206.25" customHeight="1" x14ac:dyDescent="0.25">
      <c r="A21" s="387"/>
      <c r="B21" s="387"/>
      <c r="C21" s="387"/>
      <c r="D21" s="387"/>
      <c r="E21" s="387"/>
      <c r="F21" s="387"/>
      <c r="G21" s="387"/>
      <c r="H21" s="387"/>
      <c r="I21" s="402" t="s">
        <v>35</v>
      </c>
      <c r="J21" s="387" t="s">
        <v>36</v>
      </c>
      <c r="K21" s="387"/>
      <c r="L21" s="387"/>
      <c r="M21" s="387"/>
      <c r="N21" s="387"/>
      <c r="O21" s="387"/>
      <c r="P21" s="388" t="s">
        <v>37</v>
      </c>
      <c r="Q21" s="388"/>
      <c r="R21" s="388"/>
      <c r="S21" s="388"/>
      <c r="T21" s="45" t="s">
        <v>38</v>
      </c>
      <c r="U21" s="46">
        <v>1</v>
      </c>
      <c r="V21" s="42">
        <v>0.3</v>
      </c>
      <c r="W21" s="42">
        <v>0.3</v>
      </c>
      <c r="X21" s="43">
        <f>+W21/V21</f>
        <v>1</v>
      </c>
      <c r="Y21" s="283">
        <f>X21</f>
        <v>1</v>
      </c>
      <c r="BM21" s="2"/>
      <c r="BN21" s="2"/>
    </row>
    <row r="22" spans="1:66" ht="215.25" customHeight="1" x14ac:dyDescent="0.25">
      <c r="A22" s="387"/>
      <c r="B22" s="387"/>
      <c r="C22" s="387"/>
      <c r="D22" s="387"/>
      <c r="E22" s="387"/>
      <c r="F22" s="387"/>
      <c r="G22" s="387"/>
      <c r="H22" s="387"/>
      <c r="I22" s="402"/>
      <c r="J22" s="387" t="s">
        <v>39</v>
      </c>
      <c r="K22" s="387"/>
      <c r="L22" s="387"/>
      <c r="M22" s="387"/>
      <c r="N22" s="387"/>
      <c r="O22" s="387"/>
      <c r="P22" s="388" t="s">
        <v>40</v>
      </c>
      <c r="Q22" s="388"/>
      <c r="R22" s="388"/>
      <c r="S22" s="388"/>
      <c r="T22" s="45" t="s">
        <v>38</v>
      </c>
      <c r="U22" s="46">
        <v>1</v>
      </c>
      <c r="V22" s="42">
        <v>0.25</v>
      </c>
      <c r="W22" s="42">
        <v>0.25</v>
      </c>
      <c r="X22" s="43">
        <f>+W22/V22</f>
        <v>1</v>
      </c>
      <c r="Y22" s="283">
        <f>X22</f>
        <v>1</v>
      </c>
      <c r="BM22" s="2"/>
      <c r="BN22" s="2"/>
    </row>
    <row r="23" spans="1:66" ht="223.5" customHeight="1" x14ac:dyDescent="0.25">
      <c r="A23" s="387"/>
      <c r="B23" s="387"/>
      <c r="C23" s="387"/>
      <c r="D23" s="387"/>
      <c r="E23" s="387"/>
      <c r="F23" s="387"/>
      <c r="G23" s="387"/>
      <c r="H23" s="387"/>
      <c r="I23" s="402"/>
      <c r="J23" s="387" t="s">
        <v>41</v>
      </c>
      <c r="K23" s="387"/>
      <c r="L23" s="387"/>
      <c r="M23" s="387"/>
      <c r="N23" s="387"/>
      <c r="O23" s="387"/>
      <c r="P23" s="388" t="s">
        <v>42</v>
      </c>
      <c r="Q23" s="388"/>
      <c r="R23" s="388"/>
      <c r="S23" s="388"/>
      <c r="T23" s="45" t="s">
        <v>38</v>
      </c>
      <c r="U23" s="46">
        <v>16</v>
      </c>
      <c r="V23" s="42">
        <v>6</v>
      </c>
      <c r="W23" s="42">
        <v>6</v>
      </c>
      <c r="X23" s="43">
        <f>+W23/V23</f>
        <v>1</v>
      </c>
      <c r="Y23" s="283">
        <f>X23</f>
        <v>1</v>
      </c>
      <c r="BM23" s="2"/>
      <c r="BN23" s="2"/>
    </row>
    <row r="24" spans="1:66" ht="257.25" customHeight="1" x14ac:dyDescent="0.25">
      <c r="A24" s="387"/>
      <c r="B24" s="387"/>
      <c r="C24" s="387"/>
      <c r="D24" s="387"/>
      <c r="E24" s="387"/>
      <c r="F24" s="387"/>
      <c r="G24" s="387"/>
      <c r="H24" s="387"/>
      <c r="I24" s="402"/>
      <c r="J24" s="387" t="s">
        <v>43</v>
      </c>
      <c r="K24" s="387"/>
      <c r="L24" s="387"/>
      <c r="M24" s="387"/>
      <c r="N24" s="387"/>
      <c r="O24" s="387"/>
      <c r="P24" s="388" t="s">
        <v>44</v>
      </c>
      <c r="Q24" s="388"/>
      <c r="R24" s="388"/>
      <c r="S24" s="388"/>
      <c r="T24" s="45" t="s">
        <v>38</v>
      </c>
      <c r="U24" s="46">
        <v>60</v>
      </c>
      <c r="V24" s="42">
        <v>20</v>
      </c>
      <c r="W24" s="42">
        <v>20</v>
      </c>
      <c r="X24" s="43">
        <f>+W24/V24</f>
        <v>1</v>
      </c>
      <c r="Y24" s="283">
        <f>X24</f>
        <v>1</v>
      </c>
      <c r="BM24" s="2"/>
      <c r="BN24" s="2"/>
    </row>
    <row r="25" spans="1:66" ht="12.75" customHeight="1" x14ac:dyDescent="0.25">
      <c r="A25" s="27"/>
      <c r="B25" s="27"/>
      <c r="C25" s="27"/>
      <c r="D25" s="27"/>
      <c r="E25" s="26"/>
      <c r="F25" s="26"/>
      <c r="G25" s="26"/>
      <c r="H25" s="26"/>
      <c r="I25" s="26"/>
      <c r="J25" s="26"/>
      <c r="K25" s="26"/>
      <c r="L25" s="26"/>
      <c r="M25" s="26"/>
      <c r="N25" s="26"/>
      <c r="O25" s="26"/>
      <c r="P25" s="26"/>
      <c r="Q25" s="26"/>
      <c r="R25" s="26"/>
      <c r="S25" s="28"/>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row>
    <row r="26" spans="1:66" ht="12.75" customHeight="1" x14ac:dyDescent="0.25">
      <c r="A26" s="27"/>
      <c r="B26" s="27"/>
      <c r="C26" s="27"/>
      <c r="D26" s="27"/>
      <c r="E26" s="26"/>
      <c r="F26" s="26"/>
      <c r="G26" s="26"/>
      <c r="H26" s="26"/>
      <c r="I26" s="26"/>
      <c r="J26" s="26"/>
      <c r="K26" s="26"/>
      <c r="L26" s="26"/>
      <c r="M26" s="26"/>
      <c r="N26" s="26"/>
      <c r="O26" s="26"/>
      <c r="P26" s="26"/>
      <c r="Q26" s="26"/>
      <c r="R26" s="26"/>
      <c r="S26" s="28"/>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row>
    <row r="27" spans="1:66" ht="101.25" customHeight="1" x14ac:dyDescent="0.25">
      <c r="A27" s="356" t="s">
        <v>45</v>
      </c>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30"/>
      <c r="BN27" s="30"/>
    </row>
    <row r="28" spans="1:66" x14ac:dyDescent="0.25">
      <c r="A28" s="16"/>
      <c r="B28" s="16"/>
      <c r="C28" s="16"/>
      <c r="D28" s="16"/>
      <c r="E28" s="16"/>
      <c r="F28" s="16"/>
      <c r="G28" s="16"/>
      <c r="H28" s="16"/>
      <c r="I28" s="16"/>
      <c r="J28" s="16"/>
      <c r="K28" s="16"/>
      <c r="L28" s="16"/>
      <c r="M28" s="16"/>
      <c r="N28" s="16"/>
      <c r="O28" s="16"/>
      <c r="P28" s="16"/>
      <c r="Q28" s="16"/>
      <c r="R28" s="16"/>
      <c r="S28" s="47"/>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row>
    <row r="29" spans="1:66" s="48" customFormat="1" ht="84" customHeight="1" x14ac:dyDescent="0.25">
      <c r="A29" s="379" t="s">
        <v>46</v>
      </c>
      <c r="B29" s="379"/>
      <c r="C29" s="379"/>
      <c r="D29" s="379"/>
      <c r="E29" s="379"/>
      <c r="F29" s="379"/>
      <c r="G29" s="379"/>
      <c r="H29" s="379"/>
      <c r="I29" s="391" t="s">
        <v>47</v>
      </c>
      <c r="J29" s="391"/>
      <c r="K29" s="391"/>
      <c r="L29" s="391"/>
      <c r="M29" s="391"/>
      <c r="N29" s="391"/>
      <c r="O29" s="379" t="s">
        <v>48</v>
      </c>
      <c r="P29" s="375" t="s">
        <v>49</v>
      </c>
      <c r="Q29" s="375"/>
      <c r="R29" s="375"/>
      <c r="S29" s="375" t="s">
        <v>50</v>
      </c>
      <c r="T29" s="376" t="s">
        <v>22</v>
      </c>
      <c r="U29" s="389" t="s">
        <v>51</v>
      </c>
      <c r="V29" s="378">
        <v>2018</v>
      </c>
      <c r="W29" s="378"/>
      <c r="X29" s="378"/>
      <c r="Y29" s="378"/>
    </row>
    <row r="30" spans="1:66" s="48" customFormat="1" ht="84" customHeight="1" x14ac:dyDescent="0.25">
      <c r="A30" s="379"/>
      <c r="B30" s="379"/>
      <c r="C30" s="379"/>
      <c r="D30" s="379"/>
      <c r="E30" s="379"/>
      <c r="F30" s="379"/>
      <c r="G30" s="379"/>
      <c r="H30" s="379"/>
      <c r="I30" s="391"/>
      <c r="J30" s="391"/>
      <c r="K30" s="391"/>
      <c r="L30" s="391"/>
      <c r="M30" s="391"/>
      <c r="N30" s="391"/>
      <c r="O30" s="379"/>
      <c r="P30" s="375"/>
      <c r="Q30" s="375"/>
      <c r="R30" s="375"/>
      <c r="S30" s="375"/>
      <c r="T30" s="376"/>
      <c r="U30" s="389"/>
      <c r="V30" s="49" t="s">
        <v>24</v>
      </c>
      <c r="W30" s="49" t="s">
        <v>25</v>
      </c>
      <c r="X30" s="50" t="s">
        <v>26</v>
      </c>
      <c r="Y30" s="38" t="s">
        <v>27</v>
      </c>
    </row>
    <row r="31" spans="1:66" ht="273.75" customHeight="1" x14ac:dyDescent="0.25">
      <c r="A31" s="390" t="s">
        <v>52</v>
      </c>
      <c r="B31" s="390"/>
      <c r="C31" s="390"/>
      <c r="D31" s="390"/>
      <c r="E31" s="390"/>
      <c r="F31" s="390"/>
      <c r="G31" s="390"/>
      <c r="H31" s="390"/>
      <c r="I31" s="390" t="s">
        <v>53</v>
      </c>
      <c r="J31" s="390"/>
      <c r="K31" s="390"/>
      <c r="L31" s="390"/>
      <c r="M31" s="390"/>
      <c r="N31" s="390"/>
      <c r="O31" s="51">
        <v>122</v>
      </c>
      <c r="P31" s="371" t="s">
        <v>54</v>
      </c>
      <c r="Q31" s="371"/>
      <c r="R31" s="371"/>
      <c r="S31" s="52" t="s">
        <v>55</v>
      </c>
      <c r="T31" s="40" t="s">
        <v>38</v>
      </c>
      <c r="U31" s="53">
        <v>0.25</v>
      </c>
      <c r="V31" s="54">
        <f>+U31</f>
        <v>0.25</v>
      </c>
      <c r="W31" s="55">
        <v>0.25</v>
      </c>
      <c r="X31" s="56">
        <f>+W31/V31</f>
        <v>1</v>
      </c>
      <c r="Y31" s="283">
        <f>X31</f>
        <v>1</v>
      </c>
      <c r="BM31" s="2"/>
      <c r="BN31" s="2"/>
    </row>
    <row r="32" spans="1:66" ht="12.75" customHeight="1" x14ac:dyDescent="0.25">
      <c r="A32" s="27"/>
      <c r="B32" s="27"/>
      <c r="C32" s="27"/>
      <c r="D32" s="27"/>
      <c r="E32" s="26"/>
      <c r="F32" s="26"/>
      <c r="G32" s="26"/>
      <c r="H32" s="26"/>
      <c r="I32" s="26"/>
      <c r="J32" s="26"/>
      <c r="K32" s="26"/>
      <c r="L32" s="26"/>
      <c r="M32" s="26"/>
      <c r="N32" s="26"/>
      <c r="O32" s="26"/>
      <c r="P32" s="26"/>
      <c r="Q32" s="26"/>
      <c r="R32" s="26"/>
      <c r="S32" s="28"/>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row>
    <row r="33" spans="1:66" ht="12.75" customHeight="1" x14ac:dyDescent="0.25">
      <c r="A33" s="27"/>
      <c r="B33" s="27"/>
      <c r="C33" s="27"/>
      <c r="D33" s="27"/>
      <c r="E33" s="26"/>
      <c r="F33" s="26"/>
      <c r="G33" s="26"/>
      <c r="H33" s="26"/>
      <c r="I33" s="26"/>
      <c r="J33" s="26"/>
      <c r="K33" s="26"/>
      <c r="L33" s="26"/>
      <c r="M33" s="26"/>
      <c r="N33" s="26"/>
      <c r="O33" s="26"/>
      <c r="P33" s="26"/>
      <c r="Q33" s="26"/>
      <c r="R33" s="26"/>
      <c r="S33" s="28"/>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row>
    <row r="34" spans="1:66" ht="101.25" customHeight="1" x14ac:dyDescent="0.25">
      <c r="A34" s="356" t="s">
        <v>56</v>
      </c>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30"/>
      <c r="BN34" s="30"/>
    </row>
    <row r="35" spans="1:66" s="6" customFormat="1" ht="12" customHeight="1" x14ac:dyDescent="0.25">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row>
    <row r="36" spans="1:66" s="6" customFormat="1" ht="92.25" customHeight="1" x14ac:dyDescent="0.25">
      <c r="A36" s="385" t="s">
        <v>57</v>
      </c>
      <c r="B36" s="385"/>
      <c r="C36" s="386" t="s">
        <v>58</v>
      </c>
      <c r="D36" s="386"/>
      <c r="E36" s="386"/>
      <c r="F36" s="386"/>
      <c r="G36" s="386"/>
      <c r="H36" s="386"/>
      <c r="I36" s="386"/>
      <c r="J36" s="386"/>
      <c r="K36" s="386"/>
      <c r="L36" s="386"/>
      <c r="M36" s="386"/>
      <c r="N36" s="386"/>
      <c r="O36" s="386"/>
      <c r="P36" s="386"/>
      <c r="Q36" s="386"/>
      <c r="R36" s="386"/>
      <c r="S36" s="386"/>
      <c r="T36" s="386"/>
      <c r="U36" s="386"/>
      <c r="V36" s="386"/>
      <c r="W36" s="386"/>
      <c r="X36" s="386"/>
      <c r="Y36" s="386"/>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row>
    <row r="37" spans="1:66" s="6" customFormat="1" ht="94.5" customHeight="1" x14ac:dyDescent="0.25">
      <c r="A37" s="385" t="s">
        <v>59</v>
      </c>
      <c r="B37" s="385"/>
      <c r="C37" s="386" t="s">
        <v>60</v>
      </c>
      <c r="D37" s="386"/>
      <c r="E37" s="386"/>
      <c r="F37" s="386"/>
      <c r="G37" s="386"/>
      <c r="H37" s="386"/>
      <c r="I37" s="386"/>
      <c r="J37" s="386"/>
      <c r="K37" s="386"/>
      <c r="L37" s="386"/>
      <c r="M37" s="386"/>
      <c r="N37" s="386"/>
      <c r="O37" s="386"/>
      <c r="P37" s="386"/>
      <c r="Q37" s="386"/>
      <c r="R37" s="386"/>
      <c r="S37" s="386"/>
      <c r="T37" s="386"/>
      <c r="U37" s="386"/>
      <c r="V37" s="386"/>
      <c r="W37" s="386"/>
      <c r="X37" s="386"/>
      <c r="Y37" s="386"/>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row>
    <row r="38" spans="1:66" s="6" customFormat="1" ht="159.75" customHeight="1" x14ac:dyDescent="0.25">
      <c r="A38" s="385" t="s">
        <v>61</v>
      </c>
      <c r="B38" s="385"/>
      <c r="C38" s="386" t="s">
        <v>62</v>
      </c>
      <c r="D38" s="386"/>
      <c r="E38" s="386"/>
      <c r="F38" s="386"/>
      <c r="G38" s="386"/>
      <c r="H38" s="386"/>
      <c r="I38" s="386"/>
      <c r="J38" s="386"/>
      <c r="K38" s="386"/>
      <c r="L38" s="386"/>
      <c r="M38" s="386"/>
      <c r="N38" s="386"/>
      <c r="O38" s="386"/>
      <c r="P38" s="386"/>
      <c r="Q38" s="386"/>
      <c r="R38" s="386"/>
      <c r="S38" s="386"/>
      <c r="T38" s="386"/>
      <c r="U38" s="386"/>
      <c r="V38" s="386"/>
      <c r="W38" s="386"/>
      <c r="X38" s="386"/>
      <c r="Y38" s="386"/>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row>
    <row r="39" spans="1:66" s="6" customFormat="1" ht="17.25" customHeight="1" x14ac:dyDescent="0.25">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row>
    <row r="40" spans="1:66" ht="43.5" customHeight="1" x14ac:dyDescent="0.25">
      <c r="A40" s="379" t="s">
        <v>63</v>
      </c>
      <c r="B40" s="379"/>
      <c r="C40" s="379" t="s">
        <v>64</v>
      </c>
      <c r="D40" s="379" t="s">
        <v>65</v>
      </c>
      <c r="E40" s="380" t="s">
        <v>66</v>
      </c>
      <c r="F40" s="379" t="s">
        <v>67</v>
      </c>
      <c r="G40" s="379"/>
      <c r="H40" s="379"/>
      <c r="I40" s="379"/>
      <c r="J40" s="379" t="s">
        <v>68</v>
      </c>
      <c r="K40" s="384" t="s">
        <v>69</v>
      </c>
      <c r="L40" s="379" t="s">
        <v>70</v>
      </c>
      <c r="M40" s="379"/>
      <c r="N40" s="379"/>
      <c r="O40" s="379" t="s">
        <v>71</v>
      </c>
      <c r="P40" s="375" t="s">
        <v>72</v>
      </c>
      <c r="Q40" s="375"/>
      <c r="R40" s="375"/>
      <c r="S40" s="375" t="s">
        <v>50</v>
      </c>
      <c r="T40" s="376" t="s">
        <v>22</v>
      </c>
      <c r="U40" s="376" t="s">
        <v>51</v>
      </c>
      <c r="V40" s="378">
        <v>2018</v>
      </c>
      <c r="W40" s="378"/>
      <c r="X40" s="378"/>
      <c r="Y40" s="378"/>
      <c r="BM40" s="2"/>
      <c r="BN40" s="2"/>
    </row>
    <row r="41" spans="1:66" ht="140.25" customHeight="1" x14ac:dyDescent="0.25">
      <c r="A41" s="379"/>
      <c r="B41" s="379"/>
      <c r="C41" s="379"/>
      <c r="D41" s="379"/>
      <c r="E41" s="380"/>
      <c r="F41" s="379"/>
      <c r="G41" s="379"/>
      <c r="H41" s="379"/>
      <c r="I41" s="379"/>
      <c r="J41" s="379"/>
      <c r="K41" s="384"/>
      <c r="L41" s="379"/>
      <c r="M41" s="379"/>
      <c r="N41" s="379"/>
      <c r="O41" s="379"/>
      <c r="P41" s="375"/>
      <c r="Q41" s="375"/>
      <c r="R41" s="375"/>
      <c r="S41" s="375"/>
      <c r="T41" s="376"/>
      <c r="U41" s="376"/>
      <c r="V41" s="49" t="s">
        <v>24</v>
      </c>
      <c r="W41" s="49" t="s">
        <v>25</v>
      </c>
      <c r="X41" s="50" t="s">
        <v>26</v>
      </c>
      <c r="Y41" s="38" t="s">
        <v>27</v>
      </c>
      <c r="BM41" s="2"/>
      <c r="BN41" s="2"/>
    </row>
    <row r="42" spans="1:66" ht="409.5" customHeight="1" x14ac:dyDescent="0.25">
      <c r="A42" s="381" t="s">
        <v>73</v>
      </c>
      <c r="B42" s="381"/>
      <c r="C42" s="58" t="s">
        <v>74</v>
      </c>
      <c r="D42" s="58" t="s">
        <v>75</v>
      </c>
      <c r="E42" s="59" t="s">
        <v>76</v>
      </c>
      <c r="F42" s="381" t="s">
        <v>77</v>
      </c>
      <c r="G42" s="381"/>
      <c r="H42" s="381"/>
      <c r="I42" s="381"/>
      <c r="J42" s="58" t="s">
        <v>78</v>
      </c>
      <c r="K42" s="60" t="s">
        <v>79</v>
      </c>
      <c r="L42" s="383" t="s">
        <v>80</v>
      </c>
      <c r="M42" s="383"/>
      <c r="N42" s="383"/>
      <c r="O42" s="58" t="s">
        <v>81</v>
      </c>
      <c r="P42" s="371" t="s">
        <v>82</v>
      </c>
      <c r="Q42" s="371"/>
      <c r="R42" s="371"/>
      <c r="S42" s="61" t="s">
        <v>83</v>
      </c>
      <c r="T42" s="45" t="s">
        <v>38</v>
      </c>
      <c r="U42" s="62">
        <v>1</v>
      </c>
      <c r="V42" s="54">
        <f t="shared" ref="V42:V48" si="0">+U42</f>
        <v>1</v>
      </c>
      <c r="W42" s="55">
        <v>1</v>
      </c>
      <c r="X42" s="56">
        <f t="shared" ref="X42:X48" si="1">+W42/V42</f>
        <v>1</v>
      </c>
      <c r="Y42" s="283">
        <f t="shared" ref="Y42:Y48" si="2">X42</f>
        <v>1</v>
      </c>
      <c r="BM42" s="2"/>
      <c r="BN42" s="2"/>
    </row>
    <row r="43" spans="1:66" ht="409.5" customHeight="1" x14ac:dyDescent="0.25">
      <c r="A43" s="381" t="s">
        <v>73</v>
      </c>
      <c r="B43" s="381"/>
      <c r="C43" s="58" t="s">
        <v>74</v>
      </c>
      <c r="D43" s="58" t="s">
        <v>75</v>
      </c>
      <c r="E43" s="59" t="s">
        <v>84</v>
      </c>
      <c r="F43" s="382" t="s">
        <v>85</v>
      </c>
      <c r="G43" s="382"/>
      <c r="H43" s="382"/>
      <c r="I43" s="382"/>
      <c r="J43" s="58" t="s">
        <v>78</v>
      </c>
      <c r="K43" s="60" t="s">
        <v>79</v>
      </c>
      <c r="L43" s="383" t="s">
        <v>80</v>
      </c>
      <c r="M43" s="383"/>
      <c r="N43" s="383"/>
      <c r="O43" s="58" t="s">
        <v>81</v>
      </c>
      <c r="P43" s="371" t="s">
        <v>86</v>
      </c>
      <c r="Q43" s="371"/>
      <c r="R43" s="371"/>
      <c r="S43" s="61" t="s">
        <v>87</v>
      </c>
      <c r="T43" s="45" t="s">
        <v>38</v>
      </c>
      <c r="U43" s="62">
        <v>1</v>
      </c>
      <c r="V43" s="54">
        <f t="shared" si="0"/>
        <v>1</v>
      </c>
      <c r="W43" s="55">
        <v>1</v>
      </c>
      <c r="X43" s="56">
        <f t="shared" si="1"/>
        <v>1</v>
      </c>
      <c r="Y43" s="283">
        <f t="shared" si="2"/>
        <v>1</v>
      </c>
      <c r="BM43" s="2"/>
      <c r="BN43" s="2"/>
    </row>
    <row r="44" spans="1:66" ht="409.5" customHeight="1" x14ac:dyDescent="0.25">
      <c r="A44" s="381" t="s">
        <v>73</v>
      </c>
      <c r="B44" s="381"/>
      <c r="C44" s="58" t="s">
        <v>74</v>
      </c>
      <c r="D44" s="58" t="s">
        <v>75</v>
      </c>
      <c r="E44" s="59" t="s">
        <v>84</v>
      </c>
      <c r="F44" s="382" t="s">
        <v>85</v>
      </c>
      <c r="G44" s="382"/>
      <c r="H44" s="382"/>
      <c r="I44" s="382"/>
      <c r="J44" s="58" t="s">
        <v>78</v>
      </c>
      <c r="K44" s="60" t="s">
        <v>79</v>
      </c>
      <c r="L44" s="383" t="s">
        <v>80</v>
      </c>
      <c r="M44" s="383"/>
      <c r="N44" s="383"/>
      <c r="O44" s="58" t="s">
        <v>81</v>
      </c>
      <c r="P44" s="371" t="s">
        <v>88</v>
      </c>
      <c r="Q44" s="371"/>
      <c r="R44" s="371"/>
      <c r="S44" s="61" t="s">
        <v>87</v>
      </c>
      <c r="T44" s="45" t="s">
        <v>38</v>
      </c>
      <c r="U44" s="62">
        <v>1</v>
      </c>
      <c r="V44" s="54">
        <f t="shared" si="0"/>
        <v>1</v>
      </c>
      <c r="W44" s="55">
        <v>1</v>
      </c>
      <c r="X44" s="56">
        <f t="shared" si="1"/>
        <v>1</v>
      </c>
      <c r="Y44" s="283">
        <f t="shared" si="2"/>
        <v>1</v>
      </c>
      <c r="BM44" s="2"/>
      <c r="BN44" s="2"/>
    </row>
    <row r="45" spans="1:66" ht="409.5" x14ac:dyDescent="0.25">
      <c r="A45" s="381" t="s">
        <v>89</v>
      </c>
      <c r="B45" s="381"/>
      <c r="C45" s="58" t="s">
        <v>90</v>
      </c>
      <c r="D45" s="58" t="s">
        <v>91</v>
      </c>
      <c r="E45" s="59" t="s">
        <v>84</v>
      </c>
      <c r="F45" s="382" t="s">
        <v>85</v>
      </c>
      <c r="G45" s="382"/>
      <c r="H45" s="382"/>
      <c r="I45" s="382"/>
      <c r="J45" s="58" t="s">
        <v>78</v>
      </c>
      <c r="K45" s="60" t="s">
        <v>79</v>
      </c>
      <c r="L45" s="382" t="s">
        <v>92</v>
      </c>
      <c r="M45" s="382"/>
      <c r="N45" s="382"/>
      <c r="O45" s="58" t="s">
        <v>81</v>
      </c>
      <c r="P45" s="371" t="s">
        <v>93</v>
      </c>
      <c r="Q45" s="371"/>
      <c r="R45" s="371"/>
      <c r="S45" s="61" t="s">
        <v>55</v>
      </c>
      <c r="T45" s="45" t="s">
        <v>38</v>
      </c>
      <c r="U45" s="62">
        <v>1</v>
      </c>
      <c r="V45" s="54">
        <f t="shared" si="0"/>
        <v>1</v>
      </c>
      <c r="W45" s="55">
        <v>1</v>
      </c>
      <c r="X45" s="56">
        <f t="shared" si="1"/>
        <v>1</v>
      </c>
      <c r="Y45" s="283">
        <f t="shared" si="2"/>
        <v>1</v>
      </c>
      <c r="BM45" s="2"/>
      <c r="BN45" s="2"/>
    </row>
    <row r="46" spans="1:66" ht="409.5" x14ac:dyDescent="0.25">
      <c r="A46" s="381" t="s">
        <v>94</v>
      </c>
      <c r="B46" s="381"/>
      <c r="C46" s="58" t="s">
        <v>90</v>
      </c>
      <c r="D46" s="58" t="s">
        <v>91</v>
      </c>
      <c r="E46" s="59" t="s">
        <v>84</v>
      </c>
      <c r="F46" s="382" t="s">
        <v>95</v>
      </c>
      <c r="G46" s="382"/>
      <c r="H46" s="382"/>
      <c r="I46" s="382"/>
      <c r="J46" s="58" t="s">
        <v>78</v>
      </c>
      <c r="K46" s="60" t="s">
        <v>79</v>
      </c>
      <c r="L46" s="382" t="s">
        <v>96</v>
      </c>
      <c r="M46" s="382"/>
      <c r="N46" s="382"/>
      <c r="O46" s="58" t="s">
        <v>81</v>
      </c>
      <c r="P46" s="371" t="s">
        <v>97</v>
      </c>
      <c r="Q46" s="371"/>
      <c r="R46" s="371"/>
      <c r="S46" s="61" t="s">
        <v>55</v>
      </c>
      <c r="T46" s="45" t="s">
        <v>38</v>
      </c>
      <c r="U46" s="62">
        <v>1</v>
      </c>
      <c r="V46" s="54">
        <f t="shared" si="0"/>
        <v>1</v>
      </c>
      <c r="W46" s="55">
        <v>1</v>
      </c>
      <c r="X46" s="56">
        <f t="shared" si="1"/>
        <v>1</v>
      </c>
      <c r="Y46" s="283">
        <f t="shared" si="2"/>
        <v>1</v>
      </c>
      <c r="BM46" s="2"/>
      <c r="BN46" s="2"/>
    </row>
    <row r="47" spans="1:66" ht="409.5" x14ac:dyDescent="0.25">
      <c r="A47" s="381" t="s">
        <v>94</v>
      </c>
      <c r="B47" s="381"/>
      <c r="C47" s="58" t="s">
        <v>90</v>
      </c>
      <c r="D47" s="58" t="s">
        <v>91</v>
      </c>
      <c r="E47" s="59" t="s">
        <v>84</v>
      </c>
      <c r="F47" s="382" t="s">
        <v>95</v>
      </c>
      <c r="G47" s="382"/>
      <c r="H47" s="382"/>
      <c r="I47" s="382"/>
      <c r="J47" s="58" t="s">
        <v>78</v>
      </c>
      <c r="K47" s="60" t="s">
        <v>79</v>
      </c>
      <c r="L47" s="382" t="s">
        <v>96</v>
      </c>
      <c r="M47" s="382"/>
      <c r="N47" s="382"/>
      <c r="O47" s="58" t="s">
        <v>81</v>
      </c>
      <c r="P47" s="371" t="s">
        <v>98</v>
      </c>
      <c r="Q47" s="371"/>
      <c r="R47" s="371"/>
      <c r="S47" s="61" t="s">
        <v>83</v>
      </c>
      <c r="T47" s="45" t="s">
        <v>38</v>
      </c>
      <c r="U47" s="62">
        <v>1</v>
      </c>
      <c r="V47" s="54">
        <f t="shared" si="0"/>
        <v>1</v>
      </c>
      <c r="W47" s="55">
        <v>0.90629999999999999</v>
      </c>
      <c r="X47" s="56">
        <f t="shared" si="1"/>
        <v>0.90629999999999999</v>
      </c>
      <c r="Y47" s="283">
        <f t="shared" si="2"/>
        <v>0.90629999999999999</v>
      </c>
      <c r="BM47" s="2"/>
      <c r="BN47" s="2"/>
    </row>
    <row r="48" spans="1:66" ht="409.5" x14ac:dyDescent="0.25">
      <c r="A48" s="381" t="s">
        <v>99</v>
      </c>
      <c r="B48" s="381"/>
      <c r="C48" s="58" t="s">
        <v>90</v>
      </c>
      <c r="D48" s="58" t="s">
        <v>91</v>
      </c>
      <c r="E48" s="59" t="s">
        <v>84</v>
      </c>
      <c r="F48" s="382" t="s">
        <v>100</v>
      </c>
      <c r="G48" s="382"/>
      <c r="H48" s="382"/>
      <c r="I48" s="382"/>
      <c r="J48" s="58" t="s">
        <v>78</v>
      </c>
      <c r="K48" s="60" t="s">
        <v>79</v>
      </c>
      <c r="L48" s="382" t="s">
        <v>101</v>
      </c>
      <c r="M48" s="382"/>
      <c r="N48" s="382"/>
      <c r="O48" s="58" t="s">
        <v>81</v>
      </c>
      <c r="P48" s="371" t="s">
        <v>102</v>
      </c>
      <c r="Q48" s="371"/>
      <c r="R48" s="371"/>
      <c r="S48" s="61" t="s">
        <v>55</v>
      </c>
      <c r="T48" s="45" t="s">
        <v>38</v>
      </c>
      <c r="U48" s="62">
        <v>1</v>
      </c>
      <c r="V48" s="54">
        <f t="shared" si="0"/>
        <v>1</v>
      </c>
      <c r="W48" s="55">
        <v>1</v>
      </c>
      <c r="X48" s="56">
        <f t="shared" si="1"/>
        <v>1</v>
      </c>
      <c r="Y48" s="283">
        <f t="shared" si="2"/>
        <v>1</v>
      </c>
      <c r="BM48" s="2"/>
      <c r="BN48" s="2"/>
    </row>
    <row r="49" spans="1:66 15881:16384" ht="204" hidden="1" customHeight="1" x14ac:dyDescent="0.25">
      <c r="A49" s="365"/>
      <c r="B49" s="365"/>
      <c r="C49" s="365"/>
      <c r="D49" s="365"/>
      <c r="E49" s="365"/>
      <c r="F49" s="365"/>
      <c r="G49" s="365"/>
      <c r="H49" s="365"/>
      <c r="I49" s="365"/>
      <c r="J49" s="365"/>
      <c r="K49" s="365"/>
      <c r="L49" s="365"/>
      <c r="M49" s="58"/>
      <c r="N49" s="58"/>
      <c r="O49" s="58"/>
      <c r="P49" s="367"/>
      <c r="Q49" s="367"/>
      <c r="R49" s="367"/>
      <c r="S49" s="367"/>
      <c r="T49" s="64"/>
      <c r="U49" s="65"/>
      <c r="V49" s="66"/>
      <c r="W49" s="66"/>
      <c r="X49" s="67" t="e">
        <f>W49/V49</f>
        <v>#DIV/0!</v>
      </c>
      <c r="Y49" s="68" t="e">
        <f>X49</f>
        <v>#DIV/0!</v>
      </c>
      <c r="Z49" s="69"/>
      <c r="AA49" s="69"/>
      <c r="AB49" s="70" t="e">
        <f>AA49/Z49</f>
        <v>#DIV/0!</v>
      </c>
      <c r="AC49" s="68">
        <f>AA49</f>
        <v>0</v>
      </c>
      <c r="AD49" s="66"/>
      <c r="AE49" s="66"/>
      <c r="AF49" s="67" t="e">
        <f>AE49/AD49</f>
        <v>#DIV/0!</v>
      </c>
      <c r="AG49" s="68" t="e">
        <f>AF49</f>
        <v>#DIV/0!</v>
      </c>
      <c r="AH49" s="69" t="e">
        <f>#REF!</f>
        <v>#REF!</v>
      </c>
      <c r="AI49" s="69" t="e">
        <f>#REF!</f>
        <v>#REF!</v>
      </c>
      <c r="AJ49" s="70" t="e">
        <f>AI49/AH49</f>
        <v>#REF!</v>
      </c>
      <c r="AK49" s="68" t="e">
        <f>AJ49</f>
        <v>#REF!</v>
      </c>
      <c r="AL49" s="66" t="e">
        <f>#REF!</f>
        <v>#REF!</v>
      </c>
      <c r="AM49" s="66" t="e">
        <f>#REF!</f>
        <v>#REF!</v>
      </c>
      <c r="AN49" s="67" t="e">
        <f>AM49/AL49</f>
        <v>#REF!</v>
      </c>
      <c r="AO49" s="68" t="e">
        <f>AN49</f>
        <v>#REF!</v>
      </c>
      <c r="AP49" s="71"/>
      <c r="AQ49" s="71"/>
      <c r="AR49" s="71"/>
      <c r="AS49" s="72" t="e">
        <f>AR49/$U$49</f>
        <v>#DIV/0!</v>
      </c>
      <c r="AT49" s="44" t="e">
        <f>AS49</f>
        <v>#DIV/0!</v>
      </c>
      <c r="AU49" s="71"/>
      <c r="AV49" s="71"/>
      <c r="AW49" s="71"/>
      <c r="AX49" s="72" t="e">
        <f>AW49/AE49</f>
        <v>#DIV/0!</v>
      </c>
      <c r="AY49" s="44" t="e">
        <f>AX49</f>
        <v>#DIV/0!</v>
      </c>
      <c r="AZ49" s="71"/>
      <c r="BA49" s="71"/>
      <c r="BB49" s="71"/>
      <c r="BC49" s="72" t="e">
        <f>BB49/$U$49</f>
        <v>#DIV/0!</v>
      </c>
      <c r="BD49" s="44" t="e">
        <f>BC49</f>
        <v>#DIV/0!</v>
      </c>
      <c r="BE49" s="71"/>
      <c r="BF49" s="71"/>
      <c r="BG49" s="71"/>
      <c r="BH49" s="72" t="e">
        <f>BG49/$U$49</f>
        <v>#DIV/0!</v>
      </c>
      <c r="BI49" s="44" t="e">
        <f>BH49</f>
        <v>#DIV/0!</v>
      </c>
      <c r="BJ49" s="71"/>
      <c r="BK49" s="72">
        <v>0</v>
      </c>
      <c r="BL49" s="44">
        <f>BK49</f>
        <v>0</v>
      </c>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c r="XFA49" s="6"/>
      <c r="XFB49" s="6"/>
      <c r="XFC49" s="6"/>
      <c r="XFD49" s="6"/>
    </row>
    <row r="50" spans="1:66 15881:16384" x14ac:dyDescent="0.25">
      <c r="A50" s="16"/>
      <c r="B50" s="16"/>
      <c r="C50" s="16"/>
      <c r="D50" s="16"/>
      <c r="E50" s="16"/>
      <c r="F50" s="16"/>
      <c r="G50" s="16"/>
      <c r="H50" s="16"/>
      <c r="I50" s="16"/>
      <c r="J50" s="16"/>
      <c r="K50" s="16"/>
      <c r="L50" s="16"/>
      <c r="M50" s="16"/>
      <c r="N50" s="16"/>
      <c r="O50" s="16"/>
      <c r="P50" s="16"/>
      <c r="Q50" s="16"/>
      <c r="R50" s="16"/>
      <c r="S50" s="47"/>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c r="XEV50" s="6"/>
      <c r="XEW50" s="6"/>
      <c r="XEX50" s="6"/>
      <c r="XEY50" s="6"/>
      <c r="XEZ50" s="6"/>
      <c r="XFA50" s="6"/>
      <c r="XFB50" s="6"/>
      <c r="XFC50" s="6"/>
      <c r="XFD50" s="6"/>
    </row>
    <row r="52" spans="1:66 15881:16384" ht="101.25" customHeight="1" x14ac:dyDescent="0.25">
      <c r="A52" s="356" t="s">
        <v>103</v>
      </c>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30"/>
      <c r="BN52" s="30"/>
    </row>
    <row r="53" spans="1:66 15881:16384" s="6" customFormat="1" x14ac:dyDescent="0.25">
      <c r="A53" s="16"/>
      <c r="B53" s="16"/>
      <c r="C53" s="16"/>
      <c r="D53" s="16"/>
      <c r="E53" s="16"/>
      <c r="F53" s="16"/>
      <c r="G53" s="16"/>
      <c r="H53" s="16"/>
      <c r="I53" s="16"/>
      <c r="J53" s="16"/>
      <c r="K53" s="16"/>
      <c r="L53" s="16"/>
      <c r="M53" s="16"/>
      <c r="N53" s="16"/>
      <c r="O53" s="16"/>
      <c r="P53" s="16"/>
      <c r="Q53" s="16"/>
      <c r="R53" s="16"/>
      <c r="S53" s="47"/>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row>
    <row r="54" spans="1:66 15881:16384" s="75" customFormat="1" ht="120" customHeight="1" x14ac:dyDescent="0.25">
      <c r="A54" s="379" t="s">
        <v>104</v>
      </c>
      <c r="B54" s="379"/>
      <c r="C54" s="380" t="s">
        <v>66</v>
      </c>
      <c r="D54" s="379" t="s">
        <v>105</v>
      </c>
      <c r="E54" s="379" t="s">
        <v>106</v>
      </c>
      <c r="F54" s="379" t="s">
        <v>107</v>
      </c>
      <c r="G54" s="379"/>
      <c r="H54" s="379" t="s">
        <v>108</v>
      </c>
      <c r="I54" s="379"/>
      <c r="J54" s="379" t="s">
        <v>109</v>
      </c>
      <c r="K54" s="379" t="s">
        <v>110</v>
      </c>
      <c r="L54" s="379" t="s">
        <v>111</v>
      </c>
      <c r="M54" s="379" t="s">
        <v>112</v>
      </c>
      <c r="N54" s="352" t="s">
        <v>113</v>
      </c>
      <c r="O54" s="352" t="s">
        <v>114</v>
      </c>
      <c r="P54" s="375" t="s">
        <v>115</v>
      </c>
      <c r="Q54" s="375"/>
      <c r="R54" s="375"/>
      <c r="S54" s="375" t="s">
        <v>50</v>
      </c>
      <c r="T54" s="376" t="s">
        <v>22</v>
      </c>
      <c r="U54" s="377" t="s">
        <v>116</v>
      </c>
      <c r="V54" s="378">
        <v>2018</v>
      </c>
      <c r="W54" s="378"/>
      <c r="X54" s="378"/>
      <c r="Y54" s="378"/>
    </row>
    <row r="55" spans="1:66 15881:16384" s="75" customFormat="1" ht="46.5" x14ac:dyDescent="0.25">
      <c r="A55" s="379"/>
      <c r="B55" s="379"/>
      <c r="C55" s="380"/>
      <c r="D55" s="379"/>
      <c r="E55" s="379"/>
      <c r="F55" s="379"/>
      <c r="G55" s="379"/>
      <c r="H55" s="379"/>
      <c r="I55" s="379"/>
      <c r="J55" s="379"/>
      <c r="K55" s="379"/>
      <c r="L55" s="379"/>
      <c r="M55" s="379"/>
      <c r="N55" s="352"/>
      <c r="O55" s="352"/>
      <c r="P55" s="375"/>
      <c r="Q55" s="375"/>
      <c r="R55" s="375"/>
      <c r="S55" s="375"/>
      <c r="T55" s="376"/>
      <c r="U55" s="377"/>
      <c r="V55" s="49" t="s">
        <v>24</v>
      </c>
      <c r="W55" s="49" t="s">
        <v>25</v>
      </c>
      <c r="X55" s="50" t="s">
        <v>26</v>
      </c>
      <c r="Y55" s="38" t="s">
        <v>27</v>
      </c>
    </row>
    <row r="56" spans="1:66 15881:16384" s="86" customFormat="1" ht="215.25" customHeight="1" x14ac:dyDescent="0.25">
      <c r="A56" s="372" t="s">
        <v>117</v>
      </c>
      <c r="B56" s="372"/>
      <c r="C56" s="76" t="str">
        <f>E45</f>
        <v xml:space="preserve">TRASFORMACIONES CULTURALES </v>
      </c>
      <c r="D56" s="77" t="s">
        <v>118</v>
      </c>
      <c r="E56" s="78" t="s">
        <v>119</v>
      </c>
      <c r="F56" s="373" t="s">
        <v>1636</v>
      </c>
      <c r="G56" s="374"/>
      <c r="H56" s="373" t="s">
        <v>1640</v>
      </c>
      <c r="I56" s="374"/>
      <c r="J56" s="80" t="str">
        <f>+K42</f>
        <v>Dirección de Cultura Ciuidadana</v>
      </c>
      <c r="K56" s="81">
        <v>43125</v>
      </c>
      <c r="L56" s="81"/>
      <c r="M56" s="79" t="s">
        <v>121</v>
      </c>
      <c r="N56" s="82">
        <v>42408000</v>
      </c>
      <c r="O56" s="83">
        <v>42408000</v>
      </c>
      <c r="P56" s="371" t="s">
        <v>122</v>
      </c>
      <c r="Q56" s="371"/>
      <c r="R56" s="371"/>
      <c r="S56" s="84" t="s">
        <v>87</v>
      </c>
      <c r="T56" s="45" t="s">
        <v>123</v>
      </c>
      <c r="U56" s="85">
        <v>1</v>
      </c>
      <c r="V56" s="54">
        <f t="shared" ref="V56:V87" si="3">+U56</f>
        <v>1</v>
      </c>
      <c r="W56" s="55">
        <f t="shared" ref="W56:W119" si="4">+O56/N56</f>
        <v>1</v>
      </c>
      <c r="X56" s="56">
        <f t="shared" ref="X56:X87" si="5">+W56/V56</f>
        <v>1</v>
      </c>
      <c r="Y56" s="283">
        <f t="shared" ref="Y56:Y119" si="6">X56</f>
        <v>1</v>
      </c>
    </row>
    <row r="57" spans="1:66 15881:16384" s="86" customFormat="1" ht="215.25" customHeight="1" x14ac:dyDescent="0.25">
      <c r="A57" s="372" t="s">
        <v>117</v>
      </c>
      <c r="B57" s="372"/>
      <c r="C57" s="76" t="s">
        <v>84</v>
      </c>
      <c r="D57" s="77" t="s">
        <v>118</v>
      </c>
      <c r="E57" s="78" t="s">
        <v>119</v>
      </c>
      <c r="F57" s="373" t="s">
        <v>1636</v>
      </c>
      <c r="G57" s="374"/>
      <c r="H57" s="373" t="s">
        <v>1641</v>
      </c>
      <c r="I57" s="374"/>
      <c r="J57" s="80" t="s">
        <v>79</v>
      </c>
      <c r="K57" s="81">
        <v>43123</v>
      </c>
      <c r="L57" s="81"/>
      <c r="M57" s="79" t="s">
        <v>124</v>
      </c>
      <c r="N57" s="82">
        <v>56837000</v>
      </c>
      <c r="O57" s="83">
        <v>56837000</v>
      </c>
      <c r="P57" s="371" t="s">
        <v>122</v>
      </c>
      <c r="Q57" s="371"/>
      <c r="R57" s="371"/>
      <c r="S57" s="84" t="s">
        <v>87</v>
      </c>
      <c r="T57" s="45" t="s">
        <v>123</v>
      </c>
      <c r="U57" s="85">
        <v>1</v>
      </c>
      <c r="V57" s="54">
        <f t="shared" si="3"/>
        <v>1</v>
      </c>
      <c r="W57" s="55">
        <f t="shared" si="4"/>
        <v>1</v>
      </c>
      <c r="X57" s="56">
        <f t="shared" si="5"/>
        <v>1</v>
      </c>
      <c r="Y57" s="283">
        <f t="shared" si="6"/>
        <v>1</v>
      </c>
    </row>
    <row r="58" spans="1:66 15881:16384" s="86" customFormat="1" ht="233.25" customHeight="1" x14ac:dyDescent="0.25">
      <c r="A58" s="372" t="s">
        <v>117</v>
      </c>
      <c r="B58" s="372"/>
      <c r="C58" s="76" t="s">
        <v>84</v>
      </c>
      <c r="D58" s="77" t="s">
        <v>118</v>
      </c>
      <c r="E58" s="78" t="s">
        <v>119</v>
      </c>
      <c r="F58" s="373" t="s">
        <v>1636</v>
      </c>
      <c r="G58" s="374"/>
      <c r="H58" s="373" t="s">
        <v>1642</v>
      </c>
      <c r="I58" s="374"/>
      <c r="J58" s="80" t="s">
        <v>79</v>
      </c>
      <c r="K58" s="81">
        <v>43126</v>
      </c>
      <c r="L58" s="81"/>
      <c r="M58" s="79" t="s">
        <v>125</v>
      </c>
      <c r="N58" s="87">
        <v>42408000</v>
      </c>
      <c r="O58" s="83">
        <v>42408000</v>
      </c>
      <c r="P58" s="371" t="s">
        <v>122</v>
      </c>
      <c r="Q58" s="371"/>
      <c r="R58" s="371"/>
      <c r="S58" s="84" t="s">
        <v>87</v>
      </c>
      <c r="T58" s="45" t="s">
        <v>123</v>
      </c>
      <c r="U58" s="85">
        <v>1</v>
      </c>
      <c r="V58" s="54">
        <f t="shared" si="3"/>
        <v>1</v>
      </c>
      <c r="W58" s="55">
        <f t="shared" si="4"/>
        <v>1</v>
      </c>
      <c r="X58" s="56">
        <f t="shared" si="5"/>
        <v>1</v>
      </c>
      <c r="Y58" s="283">
        <f t="shared" si="6"/>
        <v>1</v>
      </c>
    </row>
    <row r="59" spans="1:66 15881:16384" s="86" customFormat="1" ht="215.25" customHeight="1" x14ac:dyDescent="0.25">
      <c r="A59" s="372" t="s">
        <v>117</v>
      </c>
      <c r="B59" s="372"/>
      <c r="C59" s="76" t="s">
        <v>84</v>
      </c>
      <c r="D59" s="77" t="s">
        <v>118</v>
      </c>
      <c r="E59" s="78" t="s">
        <v>119</v>
      </c>
      <c r="F59" s="373" t="s">
        <v>1636</v>
      </c>
      <c r="G59" s="374"/>
      <c r="H59" s="373" t="s">
        <v>129</v>
      </c>
      <c r="I59" s="374"/>
      <c r="J59" s="80" t="s">
        <v>79</v>
      </c>
      <c r="K59" s="81">
        <v>43377</v>
      </c>
      <c r="L59" s="81"/>
      <c r="M59" s="79" t="s">
        <v>125</v>
      </c>
      <c r="N59" s="87">
        <v>18848000</v>
      </c>
      <c r="O59" s="83">
        <v>18848000</v>
      </c>
      <c r="P59" s="371" t="s">
        <v>122</v>
      </c>
      <c r="Q59" s="371"/>
      <c r="R59" s="371"/>
      <c r="S59" s="84" t="s">
        <v>87</v>
      </c>
      <c r="T59" s="45" t="s">
        <v>123</v>
      </c>
      <c r="U59" s="85">
        <v>1</v>
      </c>
      <c r="V59" s="54">
        <f t="shared" si="3"/>
        <v>1</v>
      </c>
      <c r="W59" s="55">
        <f t="shared" si="4"/>
        <v>1</v>
      </c>
      <c r="X59" s="56">
        <f t="shared" si="5"/>
        <v>1</v>
      </c>
      <c r="Y59" s="283">
        <f t="shared" si="6"/>
        <v>1</v>
      </c>
    </row>
    <row r="60" spans="1:66 15881:16384" s="86" customFormat="1" ht="215.25" customHeight="1" x14ac:dyDescent="0.25">
      <c r="A60" s="372" t="s">
        <v>117</v>
      </c>
      <c r="B60" s="372"/>
      <c r="C60" s="76" t="s">
        <v>84</v>
      </c>
      <c r="D60" s="77" t="s">
        <v>118</v>
      </c>
      <c r="E60" s="78" t="s">
        <v>119</v>
      </c>
      <c r="F60" s="373" t="s">
        <v>1636</v>
      </c>
      <c r="G60" s="374"/>
      <c r="H60" s="373" t="s">
        <v>130</v>
      </c>
      <c r="I60" s="374"/>
      <c r="J60" s="80" t="s">
        <v>79</v>
      </c>
      <c r="K60" s="81">
        <v>43381</v>
      </c>
      <c r="L60" s="81"/>
      <c r="M60" s="79" t="s">
        <v>121</v>
      </c>
      <c r="N60" s="87">
        <v>18848000</v>
      </c>
      <c r="O60" s="83">
        <v>18848000</v>
      </c>
      <c r="P60" s="371" t="s">
        <v>122</v>
      </c>
      <c r="Q60" s="371"/>
      <c r="R60" s="371"/>
      <c r="S60" s="84" t="s">
        <v>87</v>
      </c>
      <c r="T60" s="45" t="s">
        <v>123</v>
      </c>
      <c r="U60" s="85">
        <v>1</v>
      </c>
      <c r="V60" s="54">
        <f t="shared" si="3"/>
        <v>1</v>
      </c>
      <c r="W60" s="55">
        <f t="shared" si="4"/>
        <v>1</v>
      </c>
      <c r="X60" s="56">
        <f t="shared" si="5"/>
        <v>1</v>
      </c>
      <c r="Y60" s="283">
        <f t="shared" si="6"/>
        <v>1</v>
      </c>
    </row>
    <row r="61" spans="1:66 15881:16384" s="86" customFormat="1" ht="215.25" customHeight="1" x14ac:dyDescent="0.25">
      <c r="A61" s="372" t="s">
        <v>117</v>
      </c>
      <c r="B61" s="372"/>
      <c r="C61" s="76" t="s">
        <v>84</v>
      </c>
      <c r="D61" s="77" t="s">
        <v>118</v>
      </c>
      <c r="E61" s="78" t="s">
        <v>119</v>
      </c>
      <c r="F61" s="373" t="s">
        <v>1636</v>
      </c>
      <c r="G61" s="374"/>
      <c r="H61" s="373" t="s">
        <v>126</v>
      </c>
      <c r="I61" s="374"/>
      <c r="J61" s="80" t="s">
        <v>79</v>
      </c>
      <c r="K61" s="81">
        <v>43206</v>
      </c>
      <c r="L61" s="81"/>
      <c r="M61" s="79" t="s">
        <v>128</v>
      </c>
      <c r="N61" s="87">
        <v>40000000</v>
      </c>
      <c r="O61" s="83">
        <v>40000000</v>
      </c>
      <c r="P61" s="371" t="s">
        <v>122</v>
      </c>
      <c r="Q61" s="371"/>
      <c r="R61" s="371"/>
      <c r="S61" s="84" t="s">
        <v>87</v>
      </c>
      <c r="T61" s="45" t="s">
        <v>123</v>
      </c>
      <c r="U61" s="85">
        <v>1</v>
      </c>
      <c r="V61" s="54">
        <f t="shared" si="3"/>
        <v>1</v>
      </c>
      <c r="W61" s="55">
        <f t="shared" si="4"/>
        <v>1</v>
      </c>
      <c r="X61" s="56">
        <f t="shared" si="5"/>
        <v>1</v>
      </c>
      <c r="Y61" s="283">
        <f t="shared" si="6"/>
        <v>1</v>
      </c>
    </row>
    <row r="62" spans="1:66 15881:16384" s="86" customFormat="1" ht="215.25" customHeight="1" x14ac:dyDescent="0.25">
      <c r="A62" s="372" t="s">
        <v>117</v>
      </c>
      <c r="B62" s="372"/>
      <c r="C62" s="76" t="s">
        <v>84</v>
      </c>
      <c r="D62" s="77" t="s">
        <v>131</v>
      </c>
      <c r="E62" s="78" t="s">
        <v>132</v>
      </c>
      <c r="F62" s="373" t="s">
        <v>1637</v>
      </c>
      <c r="G62" s="374"/>
      <c r="H62" s="373" t="s">
        <v>134</v>
      </c>
      <c r="I62" s="374"/>
      <c r="J62" s="80" t="s">
        <v>79</v>
      </c>
      <c r="K62" s="291"/>
      <c r="L62" s="81"/>
      <c r="M62" s="88"/>
      <c r="N62" s="89">
        <v>12000000</v>
      </c>
      <c r="O62" s="90">
        <v>12000000</v>
      </c>
      <c r="P62" s="371" t="s">
        <v>122</v>
      </c>
      <c r="Q62" s="371"/>
      <c r="R62" s="371"/>
      <c r="S62" s="84" t="s">
        <v>87</v>
      </c>
      <c r="T62" s="45" t="s">
        <v>123</v>
      </c>
      <c r="U62" s="85">
        <v>1</v>
      </c>
      <c r="V62" s="54">
        <f t="shared" si="3"/>
        <v>1</v>
      </c>
      <c r="W62" s="55">
        <f t="shared" si="4"/>
        <v>1</v>
      </c>
      <c r="X62" s="56">
        <f t="shared" si="5"/>
        <v>1</v>
      </c>
      <c r="Y62" s="283">
        <f t="shared" si="6"/>
        <v>1</v>
      </c>
    </row>
    <row r="63" spans="1:66 15881:16384" s="86" customFormat="1" ht="215.25" customHeight="1" x14ac:dyDescent="0.25">
      <c r="A63" s="372" t="s">
        <v>117</v>
      </c>
      <c r="B63" s="372"/>
      <c r="C63" s="76" t="s">
        <v>84</v>
      </c>
      <c r="D63" s="77" t="s">
        <v>131</v>
      </c>
      <c r="E63" s="78" t="s">
        <v>132</v>
      </c>
      <c r="F63" s="373" t="s">
        <v>1637</v>
      </c>
      <c r="G63" s="374"/>
      <c r="H63" s="373" t="s">
        <v>135</v>
      </c>
      <c r="I63" s="374"/>
      <c r="J63" s="80" t="s">
        <v>79</v>
      </c>
      <c r="K63" s="291"/>
      <c r="L63" s="81"/>
      <c r="M63" s="88"/>
      <c r="N63" s="89">
        <v>3000000</v>
      </c>
      <c r="O63" s="90">
        <v>3000000</v>
      </c>
      <c r="P63" s="371" t="s">
        <v>122</v>
      </c>
      <c r="Q63" s="371"/>
      <c r="R63" s="371"/>
      <c r="S63" s="84" t="s">
        <v>87</v>
      </c>
      <c r="T63" s="45" t="s">
        <v>123</v>
      </c>
      <c r="U63" s="85">
        <v>1</v>
      </c>
      <c r="V63" s="54">
        <f t="shared" si="3"/>
        <v>1</v>
      </c>
      <c r="W63" s="55">
        <f t="shared" si="4"/>
        <v>1</v>
      </c>
      <c r="X63" s="56">
        <f t="shared" si="5"/>
        <v>1</v>
      </c>
      <c r="Y63" s="283">
        <f t="shared" si="6"/>
        <v>1</v>
      </c>
      <c r="WLU63" s="365"/>
      <c r="WLV63" s="365"/>
      <c r="WLW63" s="76"/>
      <c r="WLX63" s="77"/>
      <c r="WLY63" s="78"/>
      <c r="WLZ63" s="365"/>
      <c r="WMA63" s="365"/>
      <c r="WMB63" s="366"/>
      <c r="WMC63" s="366"/>
      <c r="WMD63" s="80"/>
      <c r="WME63" s="81"/>
      <c r="WMF63" s="81"/>
      <c r="WMG63" s="79"/>
      <c r="WMH63" s="87"/>
      <c r="WMI63" s="83"/>
      <c r="WMJ63" s="367"/>
      <c r="WMK63" s="367"/>
      <c r="WML63" s="367"/>
      <c r="WMM63" s="84"/>
      <c r="WMN63" s="45"/>
      <c r="WMO63" s="85"/>
      <c r="WMP63" s="54"/>
      <c r="WMQ63" s="55"/>
      <c r="WMR63" s="56"/>
      <c r="WMS63" s="44"/>
    </row>
    <row r="64" spans="1:66 15881:16384" s="86" customFormat="1" ht="215.25" customHeight="1" x14ac:dyDescent="0.25">
      <c r="A64" s="372" t="s">
        <v>117</v>
      </c>
      <c r="B64" s="372"/>
      <c r="C64" s="76" t="s">
        <v>84</v>
      </c>
      <c r="D64" s="77" t="s">
        <v>131</v>
      </c>
      <c r="E64" s="78" t="s">
        <v>132</v>
      </c>
      <c r="F64" s="373" t="s">
        <v>1637</v>
      </c>
      <c r="G64" s="374"/>
      <c r="H64" s="373" t="s">
        <v>135</v>
      </c>
      <c r="I64" s="374"/>
      <c r="J64" s="80" t="s">
        <v>79</v>
      </c>
      <c r="K64" s="291"/>
      <c r="L64" s="81"/>
      <c r="M64" s="88" t="s">
        <v>136</v>
      </c>
      <c r="N64" s="89">
        <v>3000000</v>
      </c>
      <c r="O64" s="91">
        <v>3000000</v>
      </c>
      <c r="P64" s="371" t="s">
        <v>122</v>
      </c>
      <c r="Q64" s="371"/>
      <c r="R64" s="371"/>
      <c r="S64" s="84" t="s">
        <v>87</v>
      </c>
      <c r="T64" s="45" t="s">
        <v>123</v>
      </c>
      <c r="U64" s="85">
        <v>1</v>
      </c>
      <c r="V64" s="54">
        <f t="shared" si="3"/>
        <v>1</v>
      </c>
      <c r="W64" s="55">
        <f t="shared" si="4"/>
        <v>1</v>
      </c>
      <c r="X64" s="56">
        <f t="shared" si="5"/>
        <v>1</v>
      </c>
      <c r="Y64" s="283">
        <f t="shared" si="6"/>
        <v>1</v>
      </c>
    </row>
    <row r="65" spans="1:25" s="86" customFormat="1" ht="215.25" customHeight="1" x14ac:dyDescent="0.25">
      <c r="A65" s="372" t="s">
        <v>117</v>
      </c>
      <c r="B65" s="372"/>
      <c r="C65" s="76" t="s">
        <v>84</v>
      </c>
      <c r="D65" s="77" t="s">
        <v>131</v>
      </c>
      <c r="E65" s="78" t="s">
        <v>132</v>
      </c>
      <c r="F65" s="373" t="s">
        <v>1637</v>
      </c>
      <c r="G65" s="374"/>
      <c r="H65" s="373" t="s">
        <v>135</v>
      </c>
      <c r="I65" s="374"/>
      <c r="J65" s="80" t="s">
        <v>79</v>
      </c>
      <c r="K65" s="291"/>
      <c r="L65" s="81"/>
      <c r="M65" s="88" t="s">
        <v>137</v>
      </c>
      <c r="N65" s="89">
        <v>3000000</v>
      </c>
      <c r="O65" s="91">
        <v>3000000</v>
      </c>
      <c r="P65" s="371" t="s">
        <v>122</v>
      </c>
      <c r="Q65" s="371"/>
      <c r="R65" s="371"/>
      <c r="S65" s="84" t="s">
        <v>87</v>
      </c>
      <c r="T65" s="45" t="s">
        <v>123</v>
      </c>
      <c r="U65" s="85">
        <v>1</v>
      </c>
      <c r="V65" s="54">
        <f t="shared" si="3"/>
        <v>1</v>
      </c>
      <c r="W65" s="55">
        <f t="shared" si="4"/>
        <v>1</v>
      </c>
      <c r="X65" s="56">
        <f t="shared" si="5"/>
        <v>1</v>
      </c>
      <c r="Y65" s="283">
        <f t="shared" si="6"/>
        <v>1</v>
      </c>
    </row>
    <row r="66" spans="1:25" s="86" customFormat="1" ht="215.25" customHeight="1" x14ac:dyDescent="0.25">
      <c r="A66" s="372" t="s">
        <v>117</v>
      </c>
      <c r="B66" s="372"/>
      <c r="C66" s="76" t="s">
        <v>84</v>
      </c>
      <c r="D66" s="77" t="s">
        <v>131</v>
      </c>
      <c r="E66" s="78" t="s">
        <v>132</v>
      </c>
      <c r="F66" s="373" t="s">
        <v>1637</v>
      </c>
      <c r="G66" s="374"/>
      <c r="H66" s="373" t="s">
        <v>138</v>
      </c>
      <c r="I66" s="374"/>
      <c r="J66" s="80" t="s">
        <v>79</v>
      </c>
      <c r="K66" s="291">
        <v>43272</v>
      </c>
      <c r="L66" s="81"/>
      <c r="M66" s="92" t="s">
        <v>139</v>
      </c>
      <c r="N66" s="89">
        <v>4500000</v>
      </c>
      <c r="O66" s="89">
        <v>4500000</v>
      </c>
      <c r="P66" s="371" t="s">
        <v>122</v>
      </c>
      <c r="Q66" s="371"/>
      <c r="R66" s="371"/>
      <c r="S66" s="84" t="s">
        <v>87</v>
      </c>
      <c r="T66" s="45" t="s">
        <v>123</v>
      </c>
      <c r="U66" s="85">
        <v>1</v>
      </c>
      <c r="V66" s="54">
        <f t="shared" si="3"/>
        <v>1</v>
      </c>
      <c r="W66" s="55">
        <f t="shared" si="4"/>
        <v>1</v>
      </c>
      <c r="X66" s="56">
        <f t="shared" si="5"/>
        <v>1</v>
      </c>
      <c r="Y66" s="283">
        <f t="shared" si="6"/>
        <v>1</v>
      </c>
    </row>
    <row r="67" spans="1:25" s="86" customFormat="1" ht="215.25" customHeight="1" x14ac:dyDescent="0.25">
      <c r="A67" s="372" t="s">
        <v>117</v>
      </c>
      <c r="B67" s="372"/>
      <c r="C67" s="76" t="s">
        <v>84</v>
      </c>
      <c r="D67" s="77" t="s">
        <v>131</v>
      </c>
      <c r="E67" s="78" t="s">
        <v>132</v>
      </c>
      <c r="F67" s="373" t="s">
        <v>1637</v>
      </c>
      <c r="G67" s="374"/>
      <c r="H67" s="373" t="s">
        <v>138</v>
      </c>
      <c r="I67" s="374"/>
      <c r="J67" s="80" t="s">
        <v>79</v>
      </c>
      <c r="K67" s="291">
        <v>43272</v>
      </c>
      <c r="L67" s="81"/>
      <c r="M67" s="92" t="s">
        <v>140</v>
      </c>
      <c r="N67" s="89">
        <v>4500000</v>
      </c>
      <c r="O67" s="89">
        <v>4500000</v>
      </c>
      <c r="P67" s="371" t="s">
        <v>122</v>
      </c>
      <c r="Q67" s="371"/>
      <c r="R67" s="371"/>
      <c r="S67" s="84" t="s">
        <v>87</v>
      </c>
      <c r="T67" s="45" t="s">
        <v>123</v>
      </c>
      <c r="U67" s="85">
        <v>1</v>
      </c>
      <c r="V67" s="54">
        <f t="shared" si="3"/>
        <v>1</v>
      </c>
      <c r="W67" s="55">
        <f t="shared" si="4"/>
        <v>1</v>
      </c>
      <c r="X67" s="56">
        <f t="shared" si="5"/>
        <v>1</v>
      </c>
      <c r="Y67" s="283">
        <f t="shared" si="6"/>
        <v>1</v>
      </c>
    </row>
    <row r="68" spans="1:25" s="86" customFormat="1" ht="215.25" customHeight="1" x14ac:dyDescent="0.25">
      <c r="A68" s="372" t="s">
        <v>117</v>
      </c>
      <c r="B68" s="372"/>
      <c r="C68" s="76" t="s">
        <v>84</v>
      </c>
      <c r="D68" s="77" t="s">
        <v>131</v>
      </c>
      <c r="E68" s="78" t="s">
        <v>132</v>
      </c>
      <c r="F68" s="373" t="s">
        <v>1637</v>
      </c>
      <c r="G68" s="374"/>
      <c r="H68" s="373" t="s">
        <v>138</v>
      </c>
      <c r="I68" s="374"/>
      <c r="J68" s="80" t="s">
        <v>79</v>
      </c>
      <c r="K68" s="291">
        <v>43272</v>
      </c>
      <c r="L68" s="81"/>
      <c r="M68" s="92" t="s">
        <v>141</v>
      </c>
      <c r="N68" s="89">
        <v>4500000</v>
      </c>
      <c r="O68" s="89">
        <v>4500000</v>
      </c>
      <c r="P68" s="371" t="s">
        <v>122</v>
      </c>
      <c r="Q68" s="371"/>
      <c r="R68" s="371"/>
      <c r="S68" s="84" t="s">
        <v>87</v>
      </c>
      <c r="T68" s="45" t="s">
        <v>123</v>
      </c>
      <c r="U68" s="85">
        <v>1</v>
      </c>
      <c r="V68" s="54">
        <f t="shared" si="3"/>
        <v>1</v>
      </c>
      <c r="W68" s="55">
        <f t="shared" si="4"/>
        <v>1</v>
      </c>
      <c r="X68" s="56">
        <f t="shared" si="5"/>
        <v>1</v>
      </c>
      <c r="Y68" s="283">
        <f t="shared" si="6"/>
        <v>1</v>
      </c>
    </row>
    <row r="69" spans="1:25" s="86" customFormat="1" ht="215.25" customHeight="1" x14ac:dyDescent="0.25">
      <c r="A69" s="372" t="s">
        <v>117</v>
      </c>
      <c r="B69" s="372"/>
      <c r="C69" s="76" t="s">
        <v>84</v>
      </c>
      <c r="D69" s="77" t="s">
        <v>131</v>
      </c>
      <c r="E69" s="78" t="s">
        <v>132</v>
      </c>
      <c r="F69" s="373" t="s">
        <v>1637</v>
      </c>
      <c r="G69" s="374"/>
      <c r="H69" s="373" t="s">
        <v>142</v>
      </c>
      <c r="I69" s="374"/>
      <c r="J69" s="80" t="s">
        <v>79</v>
      </c>
      <c r="K69" s="291">
        <v>43285</v>
      </c>
      <c r="L69" s="81"/>
      <c r="M69" s="92" t="s">
        <v>143</v>
      </c>
      <c r="N69" s="89">
        <v>6000000</v>
      </c>
      <c r="O69" s="89">
        <v>6000000</v>
      </c>
      <c r="P69" s="371" t="s">
        <v>122</v>
      </c>
      <c r="Q69" s="371"/>
      <c r="R69" s="371"/>
      <c r="S69" s="84" t="s">
        <v>87</v>
      </c>
      <c r="T69" s="45" t="s">
        <v>123</v>
      </c>
      <c r="U69" s="85">
        <v>1</v>
      </c>
      <c r="V69" s="54">
        <f t="shared" si="3"/>
        <v>1</v>
      </c>
      <c r="W69" s="55">
        <f t="shared" si="4"/>
        <v>1</v>
      </c>
      <c r="X69" s="56">
        <f t="shared" si="5"/>
        <v>1</v>
      </c>
      <c r="Y69" s="283">
        <f t="shared" si="6"/>
        <v>1</v>
      </c>
    </row>
    <row r="70" spans="1:25" s="86" customFormat="1" ht="215.25" customHeight="1" x14ac:dyDescent="0.25">
      <c r="A70" s="372" t="s">
        <v>117</v>
      </c>
      <c r="B70" s="372"/>
      <c r="C70" s="76" t="s">
        <v>84</v>
      </c>
      <c r="D70" s="77" t="s">
        <v>131</v>
      </c>
      <c r="E70" s="78" t="s">
        <v>132</v>
      </c>
      <c r="F70" s="373" t="s">
        <v>1637</v>
      </c>
      <c r="G70" s="374"/>
      <c r="H70" s="373" t="s">
        <v>142</v>
      </c>
      <c r="I70" s="374"/>
      <c r="J70" s="80" t="s">
        <v>79</v>
      </c>
      <c r="K70" s="291">
        <v>43285</v>
      </c>
      <c r="L70" s="81"/>
      <c r="M70" s="92" t="s">
        <v>144</v>
      </c>
      <c r="N70" s="89">
        <v>6000000</v>
      </c>
      <c r="O70" s="89">
        <v>6000000</v>
      </c>
      <c r="P70" s="371" t="s">
        <v>122</v>
      </c>
      <c r="Q70" s="371"/>
      <c r="R70" s="371"/>
      <c r="S70" s="84" t="s">
        <v>87</v>
      </c>
      <c r="T70" s="45" t="s">
        <v>123</v>
      </c>
      <c r="U70" s="85">
        <v>1</v>
      </c>
      <c r="V70" s="54">
        <f t="shared" si="3"/>
        <v>1</v>
      </c>
      <c r="W70" s="55">
        <f t="shared" si="4"/>
        <v>1</v>
      </c>
      <c r="X70" s="56">
        <f t="shared" si="5"/>
        <v>1</v>
      </c>
      <c r="Y70" s="283">
        <f t="shared" si="6"/>
        <v>1</v>
      </c>
    </row>
    <row r="71" spans="1:25" s="86" customFormat="1" ht="215.25" customHeight="1" x14ac:dyDescent="0.25">
      <c r="A71" s="372" t="s">
        <v>117</v>
      </c>
      <c r="B71" s="372"/>
      <c r="C71" s="76" t="s">
        <v>84</v>
      </c>
      <c r="D71" s="77" t="s">
        <v>131</v>
      </c>
      <c r="E71" s="78" t="s">
        <v>132</v>
      </c>
      <c r="F71" s="373" t="s">
        <v>1637</v>
      </c>
      <c r="G71" s="374"/>
      <c r="H71" s="373" t="s">
        <v>142</v>
      </c>
      <c r="I71" s="374"/>
      <c r="J71" s="80" t="s">
        <v>79</v>
      </c>
      <c r="K71" s="291">
        <v>43285</v>
      </c>
      <c r="L71" s="81"/>
      <c r="M71" s="92" t="s">
        <v>145</v>
      </c>
      <c r="N71" s="89">
        <v>6000000</v>
      </c>
      <c r="O71" s="89">
        <v>6000000</v>
      </c>
      <c r="P71" s="371" t="s">
        <v>122</v>
      </c>
      <c r="Q71" s="371"/>
      <c r="R71" s="371"/>
      <c r="S71" s="84" t="s">
        <v>87</v>
      </c>
      <c r="T71" s="45" t="s">
        <v>123</v>
      </c>
      <c r="U71" s="85">
        <v>1</v>
      </c>
      <c r="V71" s="54">
        <f t="shared" si="3"/>
        <v>1</v>
      </c>
      <c r="W71" s="55">
        <f t="shared" si="4"/>
        <v>1</v>
      </c>
      <c r="X71" s="56">
        <f t="shared" si="5"/>
        <v>1</v>
      </c>
      <c r="Y71" s="283">
        <f t="shared" si="6"/>
        <v>1</v>
      </c>
    </row>
    <row r="72" spans="1:25" s="86" customFormat="1" ht="215.25" customHeight="1" x14ac:dyDescent="0.25">
      <c r="A72" s="372" t="s">
        <v>117</v>
      </c>
      <c r="B72" s="372"/>
      <c r="C72" s="76" t="s">
        <v>84</v>
      </c>
      <c r="D72" s="77" t="s">
        <v>131</v>
      </c>
      <c r="E72" s="78" t="s">
        <v>132</v>
      </c>
      <c r="F72" s="373" t="s">
        <v>1637</v>
      </c>
      <c r="G72" s="374"/>
      <c r="H72" s="373" t="s">
        <v>146</v>
      </c>
      <c r="I72" s="374"/>
      <c r="J72" s="80" t="s">
        <v>79</v>
      </c>
      <c r="K72" s="291">
        <v>43299</v>
      </c>
      <c r="L72" s="81"/>
      <c r="M72" s="92" t="s">
        <v>147</v>
      </c>
      <c r="N72" s="89">
        <v>20000000</v>
      </c>
      <c r="O72" s="89">
        <v>20000000</v>
      </c>
      <c r="P72" s="371" t="s">
        <v>122</v>
      </c>
      <c r="Q72" s="371"/>
      <c r="R72" s="371"/>
      <c r="S72" s="84" t="s">
        <v>87</v>
      </c>
      <c r="T72" s="45" t="s">
        <v>123</v>
      </c>
      <c r="U72" s="85">
        <v>1</v>
      </c>
      <c r="V72" s="54">
        <f t="shared" si="3"/>
        <v>1</v>
      </c>
      <c r="W72" s="55">
        <f t="shared" si="4"/>
        <v>1</v>
      </c>
      <c r="X72" s="56">
        <f t="shared" si="5"/>
        <v>1</v>
      </c>
      <c r="Y72" s="283">
        <f t="shared" si="6"/>
        <v>1</v>
      </c>
    </row>
    <row r="73" spans="1:25" s="86" customFormat="1" ht="215.25" customHeight="1" x14ac:dyDescent="0.25">
      <c r="A73" s="372" t="s">
        <v>117</v>
      </c>
      <c r="B73" s="372"/>
      <c r="C73" s="76" t="s">
        <v>84</v>
      </c>
      <c r="D73" s="77" t="s">
        <v>131</v>
      </c>
      <c r="E73" s="78" t="s">
        <v>132</v>
      </c>
      <c r="F73" s="373" t="s">
        <v>1637</v>
      </c>
      <c r="G73" s="374"/>
      <c r="H73" s="373" t="s">
        <v>146</v>
      </c>
      <c r="I73" s="374"/>
      <c r="J73" s="80" t="s">
        <v>79</v>
      </c>
      <c r="K73" s="291">
        <v>43299</v>
      </c>
      <c r="L73" s="81"/>
      <c r="M73" s="92" t="s">
        <v>148</v>
      </c>
      <c r="N73" s="89">
        <v>20000000</v>
      </c>
      <c r="O73" s="89">
        <v>20000000</v>
      </c>
      <c r="P73" s="371" t="s">
        <v>122</v>
      </c>
      <c r="Q73" s="371"/>
      <c r="R73" s="371"/>
      <c r="S73" s="84" t="s">
        <v>87</v>
      </c>
      <c r="T73" s="45" t="s">
        <v>123</v>
      </c>
      <c r="U73" s="85">
        <v>1</v>
      </c>
      <c r="V73" s="54">
        <f t="shared" si="3"/>
        <v>1</v>
      </c>
      <c r="W73" s="55">
        <f t="shared" si="4"/>
        <v>1</v>
      </c>
      <c r="X73" s="56">
        <f t="shared" si="5"/>
        <v>1</v>
      </c>
      <c r="Y73" s="283">
        <f t="shared" si="6"/>
        <v>1</v>
      </c>
    </row>
    <row r="74" spans="1:25" s="86" customFormat="1" ht="215.25" customHeight="1" x14ac:dyDescent="0.25">
      <c r="A74" s="372" t="s">
        <v>117</v>
      </c>
      <c r="B74" s="372"/>
      <c r="C74" s="76" t="s">
        <v>84</v>
      </c>
      <c r="D74" s="77" t="s">
        <v>131</v>
      </c>
      <c r="E74" s="78" t="s">
        <v>132</v>
      </c>
      <c r="F74" s="373" t="s">
        <v>1637</v>
      </c>
      <c r="G74" s="374"/>
      <c r="H74" s="373" t="s">
        <v>146</v>
      </c>
      <c r="I74" s="374"/>
      <c r="J74" s="80" t="s">
        <v>79</v>
      </c>
      <c r="K74" s="291">
        <v>43299</v>
      </c>
      <c r="L74" s="81"/>
      <c r="M74" s="92" t="s">
        <v>149</v>
      </c>
      <c r="N74" s="89">
        <v>20000000</v>
      </c>
      <c r="O74" s="89">
        <v>20000000</v>
      </c>
      <c r="P74" s="371" t="s">
        <v>122</v>
      </c>
      <c r="Q74" s="371"/>
      <c r="R74" s="371"/>
      <c r="S74" s="84" t="s">
        <v>87</v>
      </c>
      <c r="T74" s="45" t="s">
        <v>123</v>
      </c>
      <c r="U74" s="85">
        <v>1</v>
      </c>
      <c r="V74" s="54">
        <f t="shared" si="3"/>
        <v>1</v>
      </c>
      <c r="W74" s="55">
        <f t="shared" si="4"/>
        <v>1</v>
      </c>
      <c r="X74" s="56">
        <f t="shared" si="5"/>
        <v>1</v>
      </c>
      <c r="Y74" s="283">
        <f t="shared" si="6"/>
        <v>1</v>
      </c>
    </row>
    <row r="75" spans="1:25" s="86" customFormat="1" ht="215.25" customHeight="1" x14ac:dyDescent="0.25">
      <c r="A75" s="372" t="s">
        <v>117</v>
      </c>
      <c r="B75" s="372"/>
      <c r="C75" s="76" t="s">
        <v>84</v>
      </c>
      <c r="D75" s="77" t="s">
        <v>131</v>
      </c>
      <c r="E75" s="78" t="s">
        <v>132</v>
      </c>
      <c r="F75" s="373" t="s">
        <v>1637</v>
      </c>
      <c r="G75" s="374"/>
      <c r="H75" s="373" t="s">
        <v>146</v>
      </c>
      <c r="I75" s="374"/>
      <c r="J75" s="80" t="s">
        <v>79</v>
      </c>
      <c r="K75" s="291">
        <v>43299</v>
      </c>
      <c r="L75" s="81"/>
      <c r="M75" s="92" t="s">
        <v>150</v>
      </c>
      <c r="N75" s="89">
        <v>20000000</v>
      </c>
      <c r="O75" s="89">
        <v>20000000</v>
      </c>
      <c r="P75" s="371" t="s">
        <v>122</v>
      </c>
      <c r="Q75" s="371"/>
      <c r="R75" s="371"/>
      <c r="S75" s="84" t="s">
        <v>87</v>
      </c>
      <c r="T75" s="45" t="s">
        <v>123</v>
      </c>
      <c r="U75" s="85">
        <v>1</v>
      </c>
      <c r="V75" s="54">
        <f t="shared" si="3"/>
        <v>1</v>
      </c>
      <c r="W75" s="55">
        <f t="shared" si="4"/>
        <v>1</v>
      </c>
      <c r="X75" s="56">
        <f t="shared" si="5"/>
        <v>1</v>
      </c>
      <c r="Y75" s="283">
        <f t="shared" si="6"/>
        <v>1</v>
      </c>
    </row>
    <row r="76" spans="1:25" s="86" customFormat="1" ht="215.25" customHeight="1" x14ac:dyDescent="0.25">
      <c r="A76" s="372" t="s">
        <v>117</v>
      </c>
      <c r="B76" s="372"/>
      <c r="C76" s="76" t="s">
        <v>84</v>
      </c>
      <c r="D76" s="77" t="s">
        <v>131</v>
      </c>
      <c r="E76" s="78" t="s">
        <v>132</v>
      </c>
      <c r="F76" s="373" t="s">
        <v>1637</v>
      </c>
      <c r="G76" s="374"/>
      <c r="H76" s="373" t="s">
        <v>151</v>
      </c>
      <c r="I76" s="374"/>
      <c r="J76" s="80" t="s">
        <v>79</v>
      </c>
      <c r="K76" s="291">
        <v>43285</v>
      </c>
      <c r="L76" s="81"/>
      <c r="M76" s="92" t="s">
        <v>152</v>
      </c>
      <c r="N76" s="89">
        <v>4500000</v>
      </c>
      <c r="O76" s="89">
        <v>4500000</v>
      </c>
      <c r="P76" s="371" t="s">
        <v>122</v>
      </c>
      <c r="Q76" s="371"/>
      <c r="R76" s="371"/>
      <c r="S76" s="84" t="s">
        <v>87</v>
      </c>
      <c r="T76" s="45" t="s">
        <v>123</v>
      </c>
      <c r="U76" s="85">
        <v>1</v>
      </c>
      <c r="V76" s="54">
        <f t="shared" si="3"/>
        <v>1</v>
      </c>
      <c r="W76" s="55">
        <f t="shared" si="4"/>
        <v>1</v>
      </c>
      <c r="X76" s="56">
        <f t="shared" si="5"/>
        <v>1</v>
      </c>
      <c r="Y76" s="283">
        <f t="shared" si="6"/>
        <v>1</v>
      </c>
    </row>
    <row r="77" spans="1:25" s="86" customFormat="1" ht="215.25" customHeight="1" x14ac:dyDescent="0.25">
      <c r="A77" s="372" t="s">
        <v>117</v>
      </c>
      <c r="B77" s="372"/>
      <c r="C77" s="76" t="s">
        <v>84</v>
      </c>
      <c r="D77" s="77" t="s">
        <v>131</v>
      </c>
      <c r="E77" s="78" t="s">
        <v>132</v>
      </c>
      <c r="F77" s="373" t="s">
        <v>1637</v>
      </c>
      <c r="G77" s="374"/>
      <c r="H77" s="373" t="s">
        <v>151</v>
      </c>
      <c r="I77" s="374"/>
      <c r="J77" s="80" t="s">
        <v>79</v>
      </c>
      <c r="K77" s="291">
        <v>43285</v>
      </c>
      <c r="L77" s="81"/>
      <c r="M77" s="92" t="s">
        <v>153</v>
      </c>
      <c r="N77" s="89">
        <v>4500000</v>
      </c>
      <c r="O77" s="89">
        <v>4500000</v>
      </c>
      <c r="P77" s="371" t="s">
        <v>122</v>
      </c>
      <c r="Q77" s="371"/>
      <c r="R77" s="371"/>
      <c r="S77" s="84" t="s">
        <v>87</v>
      </c>
      <c r="T77" s="45" t="s">
        <v>123</v>
      </c>
      <c r="U77" s="85">
        <v>1</v>
      </c>
      <c r="V77" s="54">
        <f t="shared" si="3"/>
        <v>1</v>
      </c>
      <c r="W77" s="55">
        <f t="shared" si="4"/>
        <v>1</v>
      </c>
      <c r="X77" s="56">
        <f t="shared" si="5"/>
        <v>1</v>
      </c>
      <c r="Y77" s="283">
        <f t="shared" si="6"/>
        <v>1</v>
      </c>
    </row>
    <row r="78" spans="1:25" s="86" customFormat="1" ht="215.25" customHeight="1" x14ac:dyDescent="0.25">
      <c r="A78" s="372" t="s">
        <v>117</v>
      </c>
      <c r="B78" s="372"/>
      <c r="C78" s="76" t="s">
        <v>84</v>
      </c>
      <c r="D78" s="77" t="s">
        <v>131</v>
      </c>
      <c r="E78" s="78" t="s">
        <v>132</v>
      </c>
      <c r="F78" s="373" t="s">
        <v>1637</v>
      </c>
      <c r="G78" s="374"/>
      <c r="H78" s="373" t="s">
        <v>151</v>
      </c>
      <c r="I78" s="374"/>
      <c r="J78" s="80" t="s">
        <v>79</v>
      </c>
      <c r="K78" s="291">
        <v>43285</v>
      </c>
      <c r="L78" s="81"/>
      <c r="M78" s="92" t="s">
        <v>154</v>
      </c>
      <c r="N78" s="89">
        <v>4500000</v>
      </c>
      <c r="O78" s="89">
        <v>4500000</v>
      </c>
      <c r="P78" s="371" t="s">
        <v>122</v>
      </c>
      <c r="Q78" s="371"/>
      <c r="R78" s="371"/>
      <c r="S78" s="84" t="s">
        <v>87</v>
      </c>
      <c r="T78" s="45" t="s">
        <v>123</v>
      </c>
      <c r="U78" s="85">
        <v>1</v>
      </c>
      <c r="V78" s="54">
        <f t="shared" si="3"/>
        <v>1</v>
      </c>
      <c r="W78" s="55">
        <f t="shared" si="4"/>
        <v>1</v>
      </c>
      <c r="X78" s="56">
        <f t="shared" si="5"/>
        <v>1</v>
      </c>
      <c r="Y78" s="283">
        <f t="shared" si="6"/>
        <v>1</v>
      </c>
    </row>
    <row r="79" spans="1:25" s="86" customFormat="1" ht="215.25" customHeight="1" x14ac:dyDescent="0.25">
      <c r="A79" s="372" t="s">
        <v>117</v>
      </c>
      <c r="B79" s="372"/>
      <c r="C79" s="76" t="s">
        <v>84</v>
      </c>
      <c r="D79" s="77" t="s">
        <v>131</v>
      </c>
      <c r="E79" s="78" t="s">
        <v>132</v>
      </c>
      <c r="F79" s="373" t="s">
        <v>1637</v>
      </c>
      <c r="G79" s="374"/>
      <c r="H79" s="373" t="s">
        <v>155</v>
      </c>
      <c r="I79" s="374"/>
      <c r="J79" s="80" t="s">
        <v>79</v>
      </c>
      <c r="K79" s="291">
        <v>43315</v>
      </c>
      <c r="L79" s="81"/>
      <c r="M79" s="92" t="s">
        <v>156</v>
      </c>
      <c r="N79" s="89">
        <v>25000000</v>
      </c>
      <c r="O79" s="89">
        <v>25000000</v>
      </c>
      <c r="P79" s="371" t="s">
        <v>122</v>
      </c>
      <c r="Q79" s="371"/>
      <c r="R79" s="371"/>
      <c r="S79" s="84" t="s">
        <v>87</v>
      </c>
      <c r="T79" s="45" t="s">
        <v>123</v>
      </c>
      <c r="U79" s="85">
        <v>1</v>
      </c>
      <c r="V79" s="54">
        <f t="shared" si="3"/>
        <v>1</v>
      </c>
      <c r="W79" s="55">
        <f t="shared" si="4"/>
        <v>1</v>
      </c>
      <c r="X79" s="56">
        <f t="shared" si="5"/>
        <v>1</v>
      </c>
      <c r="Y79" s="283">
        <f t="shared" si="6"/>
        <v>1</v>
      </c>
    </row>
    <row r="80" spans="1:25" s="86" customFormat="1" ht="215.25" customHeight="1" x14ac:dyDescent="0.25">
      <c r="A80" s="372" t="s">
        <v>117</v>
      </c>
      <c r="B80" s="372"/>
      <c r="C80" s="76" t="s">
        <v>84</v>
      </c>
      <c r="D80" s="77" t="s">
        <v>131</v>
      </c>
      <c r="E80" s="78" t="s">
        <v>132</v>
      </c>
      <c r="F80" s="373" t="s">
        <v>1637</v>
      </c>
      <c r="G80" s="374"/>
      <c r="H80" s="373" t="s">
        <v>155</v>
      </c>
      <c r="I80" s="374"/>
      <c r="J80" s="80" t="s">
        <v>79</v>
      </c>
      <c r="K80" s="291">
        <v>43315</v>
      </c>
      <c r="L80" s="81"/>
      <c r="M80" s="92" t="s">
        <v>157</v>
      </c>
      <c r="N80" s="89">
        <v>25000000</v>
      </c>
      <c r="O80" s="89">
        <v>25000000</v>
      </c>
      <c r="P80" s="371" t="s">
        <v>122</v>
      </c>
      <c r="Q80" s="371"/>
      <c r="R80" s="371"/>
      <c r="S80" s="84" t="s">
        <v>87</v>
      </c>
      <c r="T80" s="45" t="s">
        <v>123</v>
      </c>
      <c r="U80" s="85">
        <v>1</v>
      </c>
      <c r="V80" s="54">
        <f t="shared" si="3"/>
        <v>1</v>
      </c>
      <c r="W80" s="55">
        <f t="shared" si="4"/>
        <v>1</v>
      </c>
      <c r="X80" s="56">
        <f t="shared" si="5"/>
        <v>1</v>
      </c>
      <c r="Y80" s="283">
        <f t="shared" si="6"/>
        <v>1</v>
      </c>
    </row>
    <row r="81" spans="1:25 15393:15905" s="86" customFormat="1" ht="215.25" customHeight="1" x14ac:dyDescent="0.25">
      <c r="A81" s="372" t="s">
        <v>117</v>
      </c>
      <c r="B81" s="372"/>
      <c r="C81" s="76" t="s">
        <v>84</v>
      </c>
      <c r="D81" s="77" t="s">
        <v>131</v>
      </c>
      <c r="E81" s="78" t="s">
        <v>132</v>
      </c>
      <c r="F81" s="373" t="s">
        <v>1637</v>
      </c>
      <c r="G81" s="374"/>
      <c r="H81" s="373" t="s">
        <v>155</v>
      </c>
      <c r="I81" s="374"/>
      <c r="J81" s="80" t="s">
        <v>79</v>
      </c>
      <c r="K81" s="291">
        <v>43315</v>
      </c>
      <c r="L81" s="81"/>
      <c r="M81" s="92" t="s">
        <v>158</v>
      </c>
      <c r="N81" s="89">
        <v>25000000</v>
      </c>
      <c r="O81" s="89">
        <v>25000000</v>
      </c>
      <c r="P81" s="371" t="s">
        <v>122</v>
      </c>
      <c r="Q81" s="371"/>
      <c r="R81" s="371"/>
      <c r="S81" s="84" t="s">
        <v>87</v>
      </c>
      <c r="T81" s="45" t="s">
        <v>123</v>
      </c>
      <c r="U81" s="85">
        <v>1</v>
      </c>
      <c r="V81" s="54">
        <f t="shared" si="3"/>
        <v>1</v>
      </c>
      <c r="W81" s="55">
        <f t="shared" si="4"/>
        <v>1</v>
      </c>
      <c r="X81" s="56">
        <f t="shared" si="5"/>
        <v>1</v>
      </c>
      <c r="Y81" s="283">
        <f t="shared" si="6"/>
        <v>1</v>
      </c>
    </row>
    <row r="82" spans="1:25 15393:15905" s="86" customFormat="1" ht="215.25" customHeight="1" x14ac:dyDescent="0.25">
      <c r="A82" s="372" t="s">
        <v>117</v>
      </c>
      <c r="B82" s="372"/>
      <c r="C82" s="76" t="s">
        <v>84</v>
      </c>
      <c r="D82" s="77" t="s">
        <v>131</v>
      </c>
      <c r="E82" s="78" t="s">
        <v>132</v>
      </c>
      <c r="F82" s="373" t="s">
        <v>1637</v>
      </c>
      <c r="G82" s="374"/>
      <c r="H82" s="373" t="s">
        <v>155</v>
      </c>
      <c r="I82" s="374"/>
      <c r="J82" s="80" t="s">
        <v>79</v>
      </c>
      <c r="K82" s="291">
        <v>43315</v>
      </c>
      <c r="L82" s="81"/>
      <c r="M82" s="92" t="s">
        <v>159</v>
      </c>
      <c r="N82" s="89">
        <v>25000000</v>
      </c>
      <c r="O82" s="89">
        <v>25000000</v>
      </c>
      <c r="P82" s="371" t="s">
        <v>122</v>
      </c>
      <c r="Q82" s="371"/>
      <c r="R82" s="371"/>
      <c r="S82" s="84" t="s">
        <v>87</v>
      </c>
      <c r="T82" s="45" t="s">
        <v>123</v>
      </c>
      <c r="U82" s="85">
        <v>1</v>
      </c>
      <c r="V82" s="54">
        <f t="shared" si="3"/>
        <v>1</v>
      </c>
      <c r="W82" s="55">
        <f t="shared" si="4"/>
        <v>1</v>
      </c>
      <c r="X82" s="56">
        <f t="shared" si="5"/>
        <v>1</v>
      </c>
      <c r="Y82" s="283">
        <f t="shared" si="6"/>
        <v>1</v>
      </c>
    </row>
    <row r="83" spans="1:25 15393:15905" s="86" customFormat="1" ht="215.25" customHeight="1" x14ac:dyDescent="0.25">
      <c r="A83" s="372" t="s">
        <v>117</v>
      </c>
      <c r="B83" s="372"/>
      <c r="C83" s="76" t="s">
        <v>84</v>
      </c>
      <c r="D83" s="77" t="s">
        <v>131</v>
      </c>
      <c r="E83" s="78" t="s">
        <v>132</v>
      </c>
      <c r="F83" s="373" t="s">
        <v>1637</v>
      </c>
      <c r="G83" s="374"/>
      <c r="H83" s="373" t="s">
        <v>160</v>
      </c>
      <c r="I83" s="374"/>
      <c r="J83" s="80" t="s">
        <v>79</v>
      </c>
      <c r="K83" s="291"/>
      <c r="L83" s="81"/>
      <c r="M83" s="92" t="s">
        <v>161</v>
      </c>
      <c r="N83" s="90">
        <v>3000000</v>
      </c>
      <c r="O83" s="90">
        <v>3000000</v>
      </c>
      <c r="P83" s="371" t="s">
        <v>122</v>
      </c>
      <c r="Q83" s="371"/>
      <c r="R83" s="371"/>
      <c r="S83" s="84" t="s">
        <v>87</v>
      </c>
      <c r="T83" s="45" t="s">
        <v>123</v>
      </c>
      <c r="U83" s="85">
        <v>1</v>
      </c>
      <c r="V83" s="54">
        <f t="shared" si="3"/>
        <v>1</v>
      </c>
      <c r="W83" s="55">
        <f t="shared" si="4"/>
        <v>1</v>
      </c>
      <c r="X83" s="56">
        <f t="shared" si="5"/>
        <v>1</v>
      </c>
      <c r="Y83" s="283">
        <f t="shared" si="6"/>
        <v>1</v>
      </c>
      <c r="VTA83" s="365"/>
      <c r="VTB83" s="365"/>
      <c r="VTC83" s="76"/>
      <c r="VTD83" s="77"/>
      <c r="VTE83" s="78"/>
      <c r="VTF83" s="365"/>
      <c r="VTG83" s="365"/>
      <c r="VTH83" s="366"/>
      <c r="VTI83" s="366"/>
      <c r="VTJ83" s="80"/>
      <c r="VTK83" s="81"/>
      <c r="VTL83" s="81"/>
      <c r="VTM83" s="79"/>
      <c r="VTN83" s="87"/>
      <c r="VTO83" s="83"/>
      <c r="VTP83" s="367"/>
      <c r="VTQ83" s="367"/>
      <c r="VTR83" s="367"/>
      <c r="VTS83" s="84"/>
      <c r="VTT83" s="45"/>
      <c r="VTU83" s="85"/>
      <c r="VTV83" s="54"/>
      <c r="VTW83" s="55"/>
      <c r="VTX83" s="56"/>
      <c r="VTY83" s="44"/>
      <c r="WLU83" s="365"/>
      <c r="WLV83" s="365"/>
      <c r="WLW83" s="76"/>
      <c r="WLX83" s="77"/>
      <c r="WLY83" s="78"/>
      <c r="WLZ83" s="365"/>
      <c r="WMA83" s="365"/>
      <c r="WMB83" s="366"/>
      <c r="WMC83" s="366"/>
      <c r="WMD83" s="80"/>
      <c r="WME83" s="81"/>
      <c r="WMF83" s="81"/>
      <c r="WMG83" s="79"/>
      <c r="WMH83" s="87"/>
      <c r="WMI83" s="83"/>
      <c r="WMJ83" s="367"/>
      <c r="WMK83" s="367"/>
      <c r="WML83" s="367"/>
      <c r="WMM83" s="84"/>
      <c r="WMN83" s="45"/>
      <c r="WMO83" s="85"/>
      <c r="WMP83" s="54"/>
      <c r="WMQ83" s="55"/>
      <c r="WMR83" s="56"/>
      <c r="WMS83" s="44"/>
    </row>
    <row r="84" spans="1:25 15393:15905" s="86" customFormat="1" ht="215.25" customHeight="1" x14ac:dyDescent="0.25">
      <c r="A84" s="372" t="s">
        <v>117</v>
      </c>
      <c r="B84" s="372"/>
      <c r="C84" s="76" t="s">
        <v>84</v>
      </c>
      <c r="D84" s="77" t="s">
        <v>131</v>
      </c>
      <c r="E84" s="78" t="s">
        <v>132</v>
      </c>
      <c r="F84" s="373" t="s">
        <v>1637</v>
      </c>
      <c r="G84" s="374"/>
      <c r="H84" s="373" t="s">
        <v>160</v>
      </c>
      <c r="I84" s="374"/>
      <c r="J84" s="80" t="s">
        <v>79</v>
      </c>
      <c r="K84" s="291"/>
      <c r="L84" s="81"/>
      <c r="M84" s="92" t="s">
        <v>162</v>
      </c>
      <c r="N84" s="90">
        <v>3000000</v>
      </c>
      <c r="O84" s="90">
        <v>3000000</v>
      </c>
      <c r="P84" s="371" t="s">
        <v>122</v>
      </c>
      <c r="Q84" s="371"/>
      <c r="R84" s="371"/>
      <c r="S84" s="84" t="s">
        <v>87</v>
      </c>
      <c r="T84" s="45" t="s">
        <v>123</v>
      </c>
      <c r="U84" s="85">
        <v>1</v>
      </c>
      <c r="V84" s="54">
        <f t="shared" si="3"/>
        <v>1</v>
      </c>
      <c r="W84" s="55">
        <f t="shared" si="4"/>
        <v>1</v>
      </c>
      <c r="X84" s="56">
        <f t="shared" si="5"/>
        <v>1</v>
      </c>
      <c r="Y84" s="283">
        <f t="shared" si="6"/>
        <v>1</v>
      </c>
      <c r="VTA84" s="365"/>
      <c r="VTB84" s="365"/>
      <c r="VTC84" s="76"/>
      <c r="VTD84" s="77"/>
      <c r="VTE84" s="78"/>
      <c r="VTF84" s="365"/>
      <c r="VTG84" s="365"/>
      <c r="VTH84" s="366"/>
      <c r="VTI84" s="366"/>
      <c r="VTJ84" s="80"/>
      <c r="VTK84" s="81"/>
      <c r="VTL84" s="81"/>
      <c r="VTM84" s="79"/>
      <c r="VTN84" s="87"/>
      <c r="VTO84" s="83"/>
      <c r="VTP84" s="367"/>
      <c r="VTQ84" s="367"/>
      <c r="VTR84" s="367"/>
      <c r="VTS84" s="84"/>
      <c r="VTT84" s="45"/>
      <c r="VTU84" s="85"/>
      <c r="VTV84" s="54"/>
      <c r="VTW84" s="55"/>
      <c r="VTX84" s="56"/>
      <c r="VTY84" s="44"/>
      <c r="WLU84" s="365"/>
      <c r="WLV84" s="365"/>
      <c r="WLW84" s="76"/>
      <c r="WLX84" s="77"/>
      <c r="WLY84" s="78"/>
      <c r="WLZ84" s="365"/>
      <c r="WMA84" s="365"/>
      <c r="WMB84" s="366"/>
      <c r="WMC84" s="366"/>
      <c r="WMD84" s="80"/>
      <c r="WME84" s="81"/>
      <c r="WMF84" s="81"/>
      <c r="WMG84" s="79"/>
      <c r="WMH84" s="87"/>
      <c r="WMI84" s="83"/>
      <c r="WMJ84" s="367"/>
      <c r="WMK84" s="367"/>
      <c r="WML84" s="367"/>
      <c r="WMM84" s="84"/>
      <c r="WMN84" s="45"/>
      <c r="WMO84" s="85"/>
      <c r="WMP84" s="54"/>
      <c r="WMQ84" s="55"/>
      <c r="WMR84" s="56"/>
      <c r="WMS84" s="44"/>
    </row>
    <row r="85" spans="1:25 15393:15905" s="86" customFormat="1" ht="215.25" customHeight="1" x14ac:dyDescent="0.25">
      <c r="A85" s="372" t="s">
        <v>117</v>
      </c>
      <c r="B85" s="372"/>
      <c r="C85" s="76" t="s">
        <v>84</v>
      </c>
      <c r="D85" s="77" t="s">
        <v>131</v>
      </c>
      <c r="E85" s="78" t="s">
        <v>132</v>
      </c>
      <c r="F85" s="373" t="s">
        <v>1637</v>
      </c>
      <c r="G85" s="374"/>
      <c r="H85" s="373" t="s">
        <v>160</v>
      </c>
      <c r="I85" s="374"/>
      <c r="J85" s="80" t="s">
        <v>79</v>
      </c>
      <c r="K85" s="291"/>
      <c r="L85" s="81"/>
      <c r="M85" s="92" t="s">
        <v>163</v>
      </c>
      <c r="N85" s="90">
        <v>3000000</v>
      </c>
      <c r="O85" s="90">
        <v>3000000</v>
      </c>
      <c r="P85" s="371" t="s">
        <v>122</v>
      </c>
      <c r="Q85" s="371"/>
      <c r="R85" s="371"/>
      <c r="S85" s="84" t="s">
        <v>87</v>
      </c>
      <c r="T85" s="45" t="s">
        <v>123</v>
      </c>
      <c r="U85" s="85">
        <v>1</v>
      </c>
      <c r="V85" s="54">
        <f t="shared" si="3"/>
        <v>1</v>
      </c>
      <c r="W85" s="55">
        <f t="shared" si="4"/>
        <v>1</v>
      </c>
      <c r="X85" s="56">
        <f t="shared" si="5"/>
        <v>1</v>
      </c>
      <c r="Y85" s="283">
        <f t="shared" si="6"/>
        <v>1</v>
      </c>
      <c r="VTA85" s="365"/>
      <c r="VTB85" s="365"/>
      <c r="VTC85" s="76"/>
      <c r="VTD85" s="77"/>
      <c r="VTE85" s="78"/>
      <c r="VTF85" s="365"/>
      <c r="VTG85" s="365"/>
      <c r="VTH85" s="366"/>
      <c r="VTI85" s="366"/>
      <c r="VTJ85" s="80"/>
      <c r="VTK85" s="81"/>
      <c r="VTL85" s="81"/>
      <c r="VTM85" s="79"/>
      <c r="VTN85" s="87"/>
      <c r="VTO85" s="83"/>
      <c r="VTP85" s="367"/>
      <c r="VTQ85" s="367"/>
      <c r="VTR85" s="367"/>
      <c r="VTS85" s="84"/>
      <c r="VTT85" s="45"/>
      <c r="VTU85" s="85"/>
      <c r="VTV85" s="54"/>
      <c r="VTW85" s="55"/>
      <c r="VTX85" s="56"/>
      <c r="VTY85" s="44"/>
      <c r="WLU85" s="365"/>
      <c r="WLV85" s="365"/>
      <c r="WLW85" s="76"/>
      <c r="WLX85" s="77"/>
      <c r="WLY85" s="78"/>
      <c r="WLZ85" s="365"/>
      <c r="WMA85" s="365"/>
      <c r="WMB85" s="366"/>
      <c r="WMC85" s="366"/>
      <c r="WMD85" s="80"/>
      <c r="WME85" s="81"/>
      <c r="WMF85" s="81"/>
      <c r="WMG85" s="79"/>
      <c r="WMH85" s="87"/>
      <c r="WMI85" s="83"/>
      <c r="WMJ85" s="367"/>
      <c r="WMK85" s="367"/>
      <c r="WML85" s="367"/>
      <c r="WMM85" s="84"/>
      <c r="WMN85" s="45"/>
      <c r="WMO85" s="85"/>
      <c r="WMP85" s="54"/>
      <c r="WMQ85" s="55"/>
      <c r="WMR85" s="56"/>
      <c r="WMS85" s="44"/>
    </row>
    <row r="86" spans="1:25 15393:15905" s="86" customFormat="1" ht="215.25" customHeight="1" x14ac:dyDescent="0.25">
      <c r="A86" s="372" t="s">
        <v>117</v>
      </c>
      <c r="B86" s="372"/>
      <c r="C86" s="76" t="s">
        <v>84</v>
      </c>
      <c r="D86" s="77" t="s">
        <v>131</v>
      </c>
      <c r="E86" s="78" t="s">
        <v>132</v>
      </c>
      <c r="F86" s="373" t="s">
        <v>1637</v>
      </c>
      <c r="G86" s="374"/>
      <c r="H86" s="373" t="s">
        <v>160</v>
      </c>
      <c r="I86" s="374"/>
      <c r="J86" s="80" t="s">
        <v>79</v>
      </c>
      <c r="K86" s="291"/>
      <c r="L86" s="81"/>
      <c r="M86" s="92" t="s">
        <v>164</v>
      </c>
      <c r="N86" s="90">
        <v>3000000</v>
      </c>
      <c r="O86" s="90">
        <v>3000000</v>
      </c>
      <c r="P86" s="371" t="s">
        <v>122</v>
      </c>
      <c r="Q86" s="371"/>
      <c r="R86" s="371"/>
      <c r="S86" s="84" t="s">
        <v>87</v>
      </c>
      <c r="T86" s="45" t="s">
        <v>123</v>
      </c>
      <c r="U86" s="85">
        <v>1</v>
      </c>
      <c r="V86" s="54">
        <f t="shared" si="3"/>
        <v>1</v>
      </c>
      <c r="W86" s="55">
        <f t="shared" si="4"/>
        <v>1</v>
      </c>
      <c r="X86" s="56">
        <f t="shared" si="5"/>
        <v>1</v>
      </c>
      <c r="Y86" s="283">
        <f t="shared" si="6"/>
        <v>1</v>
      </c>
      <c r="VTA86" s="365"/>
      <c r="VTB86" s="365"/>
      <c r="VTC86" s="76"/>
      <c r="VTD86" s="77"/>
      <c r="VTE86" s="78"/>
      <c r="VTF86" s="365"/>
      <c r="VTG86" s="365"/>
      <c r="VTH86" s="366"/>
      <c r="VTI86" s="366"/>
      <c r="VTJ86" s="80"/>
      <c r="VTK86" s="81"/>
      <c r="VTL86" s="81"/>
      <c r="VTM86" s="79"/>
      <c r="VTN86" s="87"/>
      <c r="VTO86" s="83"/>
      <c r="VTP86" s="367"/>
      <c r="VTQ86" s="367"/>
      <c r="VTR86" s="367"/>
      <c r="VTS86" s="84"/>
      <c r="VTT86" s="45"/>
      <c r="VTU86" s="85"/>
      <c r="VTV86" s="54"/>
      <c r="VTW86" s="55"/>
      <c r="VTX86" s="56"/>
      <c r="VTY86" s="44"/>
      <c r="WLU86" s="365"/>
      <c r="WLV86" s="365"/>
      <c r="WLW86" s="76"/>
      <c r="WLX86" s="77"/>
      <c r="WLY86" s="78"/>
      <c r="WLZ86" s="365"/>
      <c r="WMA86" s="365"/>
      <c r="WMB86" s="366"/>
      <c r="WMC86" s="366"/>
      <c r="WMD86" s="80"/>
      <c r="WME86" s="81"/>
      <c r="WMF86" s="81"/>
      <c r="WMG86" s="79"/>
      <c r="WMH86" s="87"/>
      <c r="WMI86" s="83"/>
      <c r="WMJ86" s="367"/>
      <c r="WMK86" s="367"/>
      <c r="WML86" s="367"/>
      <c r="WMM86" s="84"/>
      <c r="WMN86" s="45"/>
      <c r="WMO86" s="85"/>
      <c r="WMP86" s="54"/>
      <c r="WMQ86" s="55"/>
      <c r="WMR86" s="56"/>
      <c r="WMS86" s="44"/>
    </row>
    <row r="87" spans="1:25 15393:15905" s="86" customFormat="1" ht="215.25" customHeight="1" x14ac:dyDescent="0.25">
      <c r="A87" s="372" t="s">
        <v>117</v>
      </c>
      <c r="B87" s="372"/>
      <c r="C87" s="76" t="s">
        <v>84</v>
      </c>
      <c r="D87" s="77" t="s">
        <v>131</v>
      </c>
      <c r="E87" s="78" t="s">
        <v>132</v>
      </c>
      <c r="F87" s="373" t="s">
        <v>1637</v>
      </c>
      <c r="G87" s="374"/>
      <c r="H87" s="373" t="s">
        <v>160</v>
      </c>
      <c r="I87" s="374"/>
      <c r="J87" s="80" t="s">
        <v>79</v>
      </c>
      <c r="K87" s="291"/>
      <c r="L87" s="81"/>
      <c r="M87" s="92" t="s">
        <v>165</v>
      </c>
      <c r="N87" s="90">
        <v>3000000</v>
      </c>
      <c r="O87" s="90">
        <v>3000000</v>
      </c>
      <c r="P87" s="371" t="s">
        <v>122</v>
      </c>
      <c r="Q87" s="371"/>
      <c r="R87" s="371"/>
      <c r="S87" s="84" t="s">
        <v>87</v>
      </c>
      <c r="T87" s="45" t="s">
        <v>123</v>
      </c>
      <c r="U87" s="85">
        <v>1</v>
      </c>
      <c r="V87" s="54">
        <f t="shared" si="3"/>
        <v>1</v>
      </c>
      <c r="W87" s="55">
        <f t="shared" si="4"/>
        <v>1</v>
      </c>
      <c r="X87" s="56">
        <f t="shared" si="5"/>
        <v>1</v>
      </c>
      <c r="Y87" s="283">
        <f t="shared" si="6"/>
        <v>1</v>
      </c>
      <c r="WLU87" s="365"/>
      <c r="WLV87" s="365"/>
      <c r="WLW87" s="76"/>
      <c r="WLX87" s="77"/>
      <c r="WLY87" s="78"/>
      <c r="WLZ87" s="365"/>
      <c r="WMA87" s="365"/>
      <c r="WMB87" s="366"/>
      <c r="WMC87" s="366"/>
      <c r="WMD87" s="80"/>
      <c r="WME87" s="81"/>
      <c r="WMF87" s="81"/>
      <c r="WMG87" s="79"/>
      <c r="WMH87" s="87"/>
      <c r="WMI87" s="83"/>
      <c r="WMJ87" s="367"/>
      <c r="WMK87" s="367"/>
      <c r="WML87" s="367"/>
      <c r="WMM87" s="84"/>
      <c r="WMN87" s="45"/>
      <c r="WMO87" s="85"/>
      <c r="WMP87" s="54"/>
      <c r="WMQ87" s="55"/>
      <c r="WMR87" s="56"/>
      <c r="WMS87" s="44"/>
    </row>
    <row r="88" spans="1:25 15393:15905" s="86" customFormat="1" ht="215.25" customHeight="1" x14ac:dyDescent="0.25">
      <c r="A88" s="372" t="s">
        <v>117</v>
      </c>
      <c r="B88" s="372"/>
      <c r="C88" s="76" t="s">
        <v>84</v>
      </c>
      <c r="D88" s="77" t="s">
        <v>131</v>
      </c>
      <c r="E88" s="78" t="s">
        <v>132</v>
      </c>
      <c r="F88" s="373" t="s">
        <v>1637</v>
      </c>
      <c r="G88" s="374"/>
      <c r="H88" s="373" t="s">
        <v>160</v>
      </c>
      <c r="I88" s="374"/>
      <c r="J88" s="80" t="s">
        <v>79</v>
      </c>
      <c r="K88" s="291"/>
      <c r="L88" s="81"/>
      <c r="M88" s="92" t="s">
        <v>166</v>
      </c>
      <c r="N88" s="90">
        <v>3000000</v>
      </c>
      <c r="O88" s="90">
        <v>3000000</v>
      </c>
      <c r="P88" s="371" t="s">
        <v>122</v>
      </c>
      <c r="Q88" s="371"/>
      <c r="R88" s="371"/>
      <c r="S88" s="84" t="s">
        <v>87</v>
      </c>
      <c r="T88" s="45" t="s">
        <v>123</v>
      </c>
      <c r="U88" s="85">
        <v>1</v>
      </c>
      <c r="V88" s="54">
        <f t="shared" ref="V88:V119" si="7">+U88</f>
        <v>1</v>
      </c>
      <c r="W88" s="55">
        <f t="shared" si="4"/>
        <v>1</v>
      </c>
      <c r="X88" s="56">
        <f t="shared" ref="X88:X119" si="8">+W88/V88</f>
        <v>1</v>
      </c>
      <c r="Y88" s="283">
        <f t="shared" si="6"/>
        <v>1</v>
      </c>
      <c r="WLU88" s="365"/>
      <c r="WLV88" s="365"/>
      <c r="WLW88" s="76"/>
      <c r="WLX88" s="77"/>
      <c r="WLY88" s="78"/>
      <c r="WLZ88" s="365"/>
      <c r="WMA88" s="365"/>
      <c r="WMB88" s="366"/>
      <c r="WMC88" s="366"/>
      <c r="WMD88" s="80"/>
      <c r="WME88" s="81"/>
      <c r="WMF88" s="81"/>
      <c r="WMG88" s="79"/>
      <c r="WMH88" s="87"/>
      <c r="WMI88" s="83"/>
      <c r="WMJ88" s="367"/>
      <c r="WMK88" s="367"/>
      <c r="WML88" s="367"/>
      <c r="WMM88" s="84"/>
      <c r="WMN88" s="45"/>
      <c r="WMO88" s="85"/>
      <c r="WMP88" s="54"/>
      <c r="WMQ88" s="55"/>
      <c r="WMR88" s="56"/>
      <c r="WMS88" s="44"/>
    </row>
    <row r="89" spans="1:25 15393:15905" s="86" customFormat="1" ht="215.25" customHeight="1" x14ac:dyDescent="0.25">
      <c r="A89" s="372" t="s">
        <v>117</v>
      </c>
      <c r="B89" s="372"/>
      <c r="C89" s="76" t="s">
        <v>84</v>
      </c>
      <c r="D89" s="77" t="s">
        <v>131</v>
      </c>
      <c r="E89" s="78" t="s">
        <v>132</v>
      </c>
      <c r="F89" s="373" t="s">
        <v>1637</v>
      </c>
      <c r="G89" s="374"/>
      <c r="H89" s="373" t="s">
        <v>160</v>
      </c>
      <c r="I89" s="374"/>
      <c r="J89" s="80" t="s">
        <v>79</v>
      </c>
      <c r="K89" s="291"/>
      <c r="L89" s="81"/>
      <c r="M89" s="92" t="s">
        <v>167</v>
      </c>
      <c r="N89" s="90">
        <v>3000000</v>
      </c>
      <c r="O89" s="90">
        <v>3000000</v>
      </c>
      <c r="P89" s="371" t="s">
        <v>122</v>
      </c>
      <c r="Q89" s="371"/>
      <c r="R89" s="371"/>
      <c r="S89" s="84" t="s">
        <v>87</v>
      </c>
      <c r="T89" s="45" t="s">
        <v>123</v>
      </c>
      <c r="U89" s="85">
        <v>1</v>
      </c>
      <c r="V89" s="54">
        <f t="shared" si="7"/>
        <v>1</v>
      </c>
      <c r="W89" s="55">
        <f t="shared" si="4"/>
        <v>1</v>
      </c>
      <c r="X89" s="56">
        <f t="shared" si="8"/>
        <v>1</v>
      </c>
      <c r="Y89" s="283">
        <f t="shared" si="6"/>
        <v>1</v>
      </c>
      <c r="VTA89" s="365"/>
      <c r="VTB89" s="365"/>
      <c r="VTC89" s="76"/>
      <c r="VTD89" s="77"/>
      <c r="VTE89" s="78"/>
      <c r="VTF89" s="365"/>
      <c r="VTG89" s="365"/>
      <c r="VTH89" s="366"/>
      <c r="VTI89" s="366"/>
      <c r="VTJ89" s="80"/>
      <c r="VTK89" s="81"/>
      <c r="VTL89" s="81"/>
      <c r="VTM89" s="79"/>
      <c r="VTN89" s="87"/>
      <c r="VTO89" s="83"/>
      <c r="VTP89" s="367"/>
      <c r="VTQ89" s="367"/>
      <c r="VTR89" s="367"/>
      <c r="VTS89" s="84"/>
      <c r="VTT89" s="45"/>
      <c r="VTU89" s="85"/>
      <c r="VTV89" s="54"/>
      <c r="VTW89" s="55"/>
      <c r="VTX89" s="56"/>
      <c r="VTY89" s="44"/>
      <c r="WLU89" s="365"/>
      <c r="WLV89" s="365"/>
      <c r="WLW89" s="76"/>
      <c r="WLX89" s="77"/>
      <c r="WLY89" s="78"/>
      <c r="WLZ89" s="365"/>
      <c r="WMA89" s="365"/>
      <c r="WMB89" s="366"/>
      <c r="WMC89" s="366"/>
      <c r="WMD89" s="80"/>
      <c r="WME89" s="81"/>
      <c r="WMF89" s="81"/>
      <c r="WMG89" s="79"/>
      <c r="WMH89" s="87"/>
      <c r="WMI89" s="83"/>
      <c r="WMJ89" s="367"/>
      <c r="WMK89" s="367"/>
      <c r="WML89" s="367"/>
      <c r="WMM89" s="84"/>
      <c r="WMN89" s="45"/>
      <c r="WMO89" s="85"/>
      <c r="WMP89" s="54"/>
      <c r="WMQ89" s="55"/>
      <c r="WMR89" s="56"/>
      <c r="WMS89" s="44"/>
    </row>
    <row r="90" spans="1:25 15393:15905" s="86" customFormat="1" ht="215.25" customHeight="1" x14ac:dyDescent="0.25">
      <c r="A90" s="372" t="s">
        <v>117</v>
      </c>
      <c r="B90" s="372"/>
      <c r="C90" s="76" t="s">
        <v>84</v>
      </c>
      <c r="D90" s="77" t="s">
        <v>131</v>
      </c>
      <c r="E90" s="78" t="s">
        <v>132</v>
      </c>
      <c r="F90" s="373" t="s">
        <v>1637</v>
      </c>
      <c r="G90" s="374"/>
      <c r="H90" s="373" t="s">
        <v>160</v>
      </c>
      <c r="I90" s="374"/>
      <c r="J90" s="80" t="s">
        <v>79</v>
      </c>
      <c r="K90" s="291"/>
      <c r="L90" s="81"/>
      <c r="M90" s="92" t="s">
        <v>168</v>
      </c>
      <c r="N90" s="90">
        <v>3000000</v>
      </c>
      <c r="O90" s="90">
        <v>3000000</v>
      </c>
      <c r="P90" s="371" t="s">
        <v>122</v>
      </c>
      <c r="Q90" s="371"/>
      <c r="R90" s="371"/>
      <c r="S90" s="84" t="s">
        <v>87</v>
      </c>
      <c r="T90" s="45" t="s">
        <v>123</v>
      </c>
      <c r="U90" s="85">
        <v>1</v>
      </c>
      <c r="V90" s="54">
        <f t="shared" si="7"/>
        <v>1</v>
      </c>
      <c r="W90" s="55">
        <f t="shared" si="4"/>
        <v>1</v>
      </c>
      <c r="X90" s="56">
        <f t="shared" si="8"/>
        <v>1</v>
      </c>
      <c r="Y90" s="283">
        <f t="shared" si="6"/>
        <v>1</v>
      </c>
      <c r="WLU90" s="365"/>
      <c r="WLV90" s="365"/>
      <c r="WLW90" s="76"/>
      <c r="WLX90" s="77"/>
      <c r="WLY90" s="78"/>
      <c r="WLZ90" s="365"/>
      <c r="WMA90" s="365"/>
      <c r="WMB90" s="366"/>
      <c r="WMC90" s="366"/>
      <c r="WMD90" s="80"/>
      <c r="WME90" s="81"/>
      <c r="WMF90" s="81"/>
      <c r="WMG90" s="79"/>
      <c r="WMH90" s="87"/>
      <c r="WMI90" s="83"/>
      <c r="WMJ90" s="367"/>
      <c r="WMK90" s="367"/>
      <c r="WML90" s="367"/>
      <c r="WMM90" s="84"/>
      <c r="WMN90" s="45"/>
      <c r="WMO90" s="85"/>
      <c r="WMP90" s="54"/>
      <c r="WMQ90" s="55"/>
      <c r="WMR90" s="56"/>
      <c r="WMS90" s="44"/>
    </row>
    <row r="91" spans="1:25 15393:15905" s="86" customFormat="1" ht="215.25" customHeight="1" x14ac:dyDescent="0.25">
      <c r="A91" s="372" t="s">
        <v>117</v>
      </c>
      <c r="B91" s="372"/>
      <c r="C91" s="76" t="s">
        <v>84</v>
      </c>
      <c r="D91" s="77" t="s">
        <v>131</v>
      </c>
      <c r="E91" s="78" t="s">
        <v>132</v>
      </c>
      <c r="F91" s="373" t="s">
        <v>1637</v>
      </c>
      <c r="G91" s="374"/>
      <c r="H91" s="373" t="s">
        <v>160</v>
      </c>
      <c r="I91" s="374"/>
      <c r="J91" s="80" t="s">
        <v>79</v>
      </c>
      <c r="K91" s="291"/>
      <c r="L91" s="81"/>
      <c r="M91" s="92" t="s">
        <v>169</v>
      </c>
      <c r="N91" s="90">
        <v>3000000</v>
      </c>
      <c r="O91" s="90">
        <v>3000000</v>
      </c>
      <c r="P91" s="371" t="s">
        <v>122</v>
      </c>
      <c r="Q91" s="371"/>
      <c r="R91" s="371"/>
      <c r="S91" s="84" t="s">
        <v>87</v>
      </c>
      <c r="T91" s="45" t="s">
        <v>123</v>
      </c>
      <c r="U91" s="85">
        <v>1</v>
      </c>
      <c r="V91" s="54">
        <f t="shared" si="7"/>
        <v>1</v>
      </c>
      <c r="W91" s="55">
        <f t="shared" si="4"/>
        <v>1</v>
      </c>
      <c r="X91" s="56">
        <f t="shared" si="8"/>
        <v>1</v>
      </c>
      <c r="Y91" s="283">
        <f t="shared" si="6"/>
        <v>1</v>
      </c>
      <c r="WLU91" s="365"/>
      <c r="WLV91" s="365"/>
      <c r="WLW91" s="76"/>
      <c r="WLX91" s="77"/>
      <c r="WLY91" s="78"/>
      <c r="WLZ91" s="365"/>
      <c r="WMA91" s="365"/>
      <c r="WMB91" s="366"/>
      <c r="WMC91" s="366"/>
      <c r="WMD91" s="80"/>
      <c r="WME91" s="81"/>
      <c r="WMF91" s="81"/>
      <c r="WMG91" s="79"/>
      <c r="WMH91" s="87"/>
      <c r="WMI91" s="83"/>
      <c r="WMJ91" s="367"/>
      <c r="WMK91" s="367"/>
      <c r="WML91" s="367"/>
      <c r="WMM91" s="84"/>
      <c r="WMN91" s="45"/>
      <c r="WMO91" s="85"/>
      <c r="WMP91" s="54"/>
      <c r="WMQ91" s="55"/>
      <c r="WMR91" s="56"/>
      <c r="WMS91" s="44"/>
    </row>
    <row r="92" spans="1:25 15393:15905" s="86" customFormat="1" ht="215.25" customHeight="1" x14ac:dyDescent="0.25">
      <c r="A92" s="372" t="s">
        <v>117</v>
      </c>
      <c r="B92" s="372"/>
      <c r="C92" s="76" t="s">
        <v>84</v>
      </c>
      <c r="D92" s="77" t="s">
        <v>131</v>
      </c>
      <c r="E92" s="78" t="s">
        <v>132</v>
      </c>
      <c r="F92" s="373" t="s">
        <v>1637</v>
      </c>
      <c r="G92" s="374"/>
      <c r="H92" s="373" t="s">
        <v>160</v>
      </c>
      <c r="I92" s="374"/>
      <c r="J92" s="80" t="s">
        <v>79</v>
      </c>
      <c r="K92" s="291"/>
      <c r="L92" s="81"/>
      <c r="M92" s="92" t="s">
        <v>170</v>
      </c>
      <c r="N92" s="90">
        <v>3000000</v>
      </c>
      <c r="O92" s="90">
        <v>3000000</v>
      </c>
      <c r="P92" s="371" t="s">
        <v>122</v>
      </c>
      <c r="Q92" s="371"/>
      <c r="R92" s="371"/>
      <c r="S92" s="84" t="s">
        <v>87</v>
      </c>
      <c r="T92" s="45" t="s">
        <v>123</v>
      </c>
      <c r="U92" s="85">
        <v>1</v>
      </c>
      <c r="V92" s="54">
        <f t="shared" si="7"/>
        <v>1</v>
      </c>
      <c r="W92" s="55">
        <f t="shared" si="4"/>
        <v>1</v>
      </c>
      <c r="X92" s="56">
        <f t="shared" si="8"/>
        <v>1</v>
      </c>
      <c r="Y92" s="283">
        <f t="shared" si="6"/>
        <v>1</v>
      </c>
      <c r="WLU92" s="365"/>
      <c r="WLV92" s="365"/>
      <c r="WLW92" s="76"/>
      <c r="WLX92" s="77"/>
      <c r="WLY92" s="78"/>
      <c r="WLZ92" s="365"/>
      <c r="WMA92" s="365"/>
      <c r="WMB92" s="366"/>
      <c r="WMC92" s="366"/>
      <c r="WMD92" s="80"/>
      <c r="WME92" s="81"/>
      <c r="WMF92" s="81"/>
      <c r="WMG92" s="79"/>
      <c r="WMH92" s="87"/>
      <c r="WMI92" s="83"/>
      <c r="WMJ92" s="367"/>
      <c r="WMK92" s="367"/>
      <c r="WML92" s="367"/>
      <c r="WMM92" s="84"/>
      <c r="WMN92" s="45"/>
      <c r="WMO92" s="85"/>
      <c r="WMP92" s="54"/>
      <c r="WMQ92" s="55"/>
      <c r="WMR92" s="56"/>
      <c r="WMS92" s="44"/>
    </row>
    <row r="93" spans="1:25 15393:15905" s="86" customFormat="1" ht="215.25" customHeight="1" x14ac:dyDescent="0.25">
      <c r="A93" s="372" t="s">
        <v>117</v>
      </c>
      <c r="B93" s="372"/>
      <c r="C93" s="76" t="s">
        <v>84</v>
      </c>
      <c r="D93" s="77" t="s">
        <v>131</v>
      </c>
      <c r="E93" s="78" t="s">
        <v>132</v>
      </c>
      <c r="F93" s="373" t="s">
        <v>1637</v>
      </c>
      <c r="G93" s="374"/>
      <c r="H93" s="373" t="s">
        <v>160</v>
      </c>
      <c r="I93" s="374"/>
      <c r="J93" s="80" t="s">
        <v>79</v>
      </c>
      <c r="K93" s="291"/>
      <c r="L93" s="81"/>
      <c r="M93" s="92" t="s">
        <v>171</v>
      </c>
      <c r="N93" s="90">
        <v>3000000</v>
      </c>
      <c r="O93" s="90">
        <v>3000000</v>
      </c>
      <c r="P93" s="371" t="s">
        <v>122</v>
      </c>
      <c r="Q93" s="371"/>
      <c r="R93" s="371"/>
      <c r="S93" s="84" t="s">
        <v>87</v>
      </c>
      <c r="T93" s="45" t="s">
        <v>123</v>
      </c>
      <c r="U93" s="85">
        <v>1</v>
      </c>
      <c r="V93" s="54">
        <f t="shared" si="7"/>
        <v>1</v>
      </c>
      <c r="W93" s="55">
        <f t="shared" si="4"/>
        <v>1</v>
      </c>
      <c r="X93" s="56">
        <f t="shared" si="8"/>
        <v>1</v>
      </c>
      <c r="Y93" s="283">
        <f t="shared" si="6"/>
        <v>1</v>
      </c>
      <c r="WLU93" s="365"/>
      <c r="WLV93" s="365"/>
      <c r="WLW93" s="76"/>
      <c r="WLX93" s="77"/>
      <c r="WLY93" s="78"/>
      <c r="WLZ93" s="365"/>
      <c r="WMA93" s="365"/>
      <c r="WMB93" s="366"/>
      <c r="WMC93" s="366"/>
      <c r="WMD93" s="80"/>
      <c r="WME93" s="81"/>
      <c r="WMF93" s="81"/>
      <c r="WMG93" s="79"/>
      <c r="WMH93" s="87"/>
      <c r="WMI93" s="83"/>
      <c r="WMJ93" s="367"/>
      <c r="WMK93" s="367"/>
      <c r="WML93" s="367"/>
      <c r="WMM93" s="84"/>
      <c r="WMN93" s="45"/>
      <c r="WMO93" s="85"/>
      <c r="WMP93" s="54"/>
      <c r="WMQ93" s="55"/>
      <c r="WMR93" s="56"/>
      <c r="WMS93" s="44"/>
    </row>
    <row r="94" spans="1:25 15393:15905" s="86" customFormat="1" ht="215.25" customHeight="1" x14ac:dyDescent="0.25">
      <c r="A94" s="372" t="s">
        <v>117</v>
      </c>
      <c r="B94" s="372"/>
      <c r="C94" s="76" t="s">
        <v>84</v>
      </c>
      <c r="D94" s="77" t="s">
        <v>131</v>
      </c>
      <c r="E94" s="78" t="s">
        <v>132</v>
      </c>
      <c r="F94" s="373" t="s">
        <v>1637</v>
      </c>
      <c r="G94" s="374"/>
      <c r="H94" s="373" t="s">
        <v>160</v>
      </c>
      <c r="I94" s="374"/>
      <c r="J94" s="80" t="s">
        <v>79</v>
      </c>
      <c r="K94" s="291"/>
      <c r="L94" s="81"/>
      <c r="M94" s="92" t="s">
        <v>172</v>
      </c>
      <c r="N94" s="90">
        <v>3000000</v>
      </c>
      <c r="O94" s="90">
        <v>3000000</v>
      </c>
      <c r="P94" s="371" t="s">
        <v>122</v>
      </c>
      <c r="Q94" s="371"/>
      <c r="R94" s="371"/>
      <c r="S94" s="84" t="s">
        <v>87</v>
      </c>
      <c r="T94" s="45" t="s">
        <v>123</v>
      </c>
      <c r="U94" s="85">
        <v>1</v>
      </c>
      <c r="V94" s="54">
        <f t="shared" si="7"/>
        <v>1</v>
      </c>
      <c r="W94" s="55">
        <f t="shared" si="4"/>
        <v>1</v>
      </c>
      <c r="X94" s="56">
        <f t="shared" si="8"/>
        <v>1</v>
      </c>
      <c r="Y94" s="283">
        <f t="shared" si="6"/>
        <v>1</v>
      </c>
      <c r="WLU94" s="365"/>
      <c r="WLV94" s="365"/>
      <c r="WLW94" s="76"/>
      <c r="WLX94" s="77"/>
      <c r="WLY94" s="78"/>
      <c r="WLZ94" s="365"/>
      <c r="WMA94" s="365"/>
      <c r="WMB94" s="366"/>
      <c r="WMC94" s="366"/>
      <c r="WMD94" s="80"/>
      <c r="WME94" s="81"/>
      <c r="WMF94" s="81"/>
      <c r="WMG94" s="79"/>
      <c r="WMH94" s="87"/>
      <c r="WMI94" s="83"/>
      <c r="WMJ94" s="367"/>
      <c r="WMK94" s="367"/>
      <c r="WML94" s="367"/>
      <c r="WMM94" s="84"/>
      <c r="WMN94" s="45"/>
      <c r="WMO94" s="85"/>
      <c r="WMP94" s="54"/>
      <c r="WMQ94" s="55"/>
      <c r="WMR94" s="56"/>
      <c r="WMS94" s="44"/>
    </row>
    <row r="95" spans="1:25 15393:15905" s="86" customFormat="1" ht="215.25" customHeight="1" x14ac:dyDescent="0.25">
      <c r="A95" s="372" t="s">
        <v>117</v>
      </c>
      <c r="B95" s="372"/>
      <c r="C95" s="76" t="s">
        <v>84</v>
      </c>
      <c r="D95" s="77" t="s">
        <v>131</v>
      </c>
      <c r="E95" s="78" t="s">
        <v>132</v>
      </c>
      <c r="F95" s="373" t="s">
        <v>1637</v>
      </c>
      <c r="G95" s="374"/>
      <c r="H95" s="373" t="s">
        <v>160</v>
      </c>
      <c r="I95" s="374"/>
      <c r="J95" s="80" t="s">
        <v>79</v>
      </c>
      <c r="K95" s="291"/>
      <c r="L95" s="81"/>
      <c r="M95" s="92" t="s">
        <v>173</v>
      </c>
      <c r="N95" s="90">
        <v>3000000</v>
      </c>
      <c r="O95" s="90">
        <v>3000000</v>
      </c>
      <c r="P95" s="371" t="s">
        <v>122</v>
      </c>
      <c r="Q95" s="371"/>
      <c r="R95" s="371"/>
      <c r="S95" s="84" t="s">
        <v>87</v>
      </c>
      <c r="T95" s="45" t="s">
        <v>123</v>
      </c>
      <c r="U95" s="85">
        <v>1</v>
      </c>
      <c r="V95" s="54">
        <f t="shared" si="7"/>
        <v>1</v>
      </c>
      <c r="W95" s="55">
        <f t="shared" si="4"/>
        <v>1</v>
      </c>
      <c r="X95" s="56">
        <f t="shared" si="8"/>
        <v>1</v>
      </c>
      <c r="Y95" s="283">
        <f t="shared" si="6"/>
        <v>1</v>
      </c>
      <c r="WLU95" s="365"/>
      <c r="WLV95" s="365"/>
      <c r="WLW95" s="76"/>
      <c r="WLX95" s="77"/>
      <c r="WLY95" s="78"/>
      <c r="WLZ95" s="365"/>
      <c r="WMA95" s="365"/>
      <c r="WMB95" s="366"/>
      <c r="WMC95" s="366"/>
      <c r="WMD95" s="80"/>
      <c r="WME95" s="81"/>
      <c r="WMF95" s="81"/>
      <c r="WMG95" s="79"/>
      <c r="WMH95" s="87"/>
      <c r="WMI95" s="83"/>
      <c r="WMJ95" s="367"/>
      <c r="WMK95" s="367"/>
      <c r="WML95" s="367"/>
      <c r="WMM95" s="84"/>
      <c r="WMN95" s="45"/>
      <c r="WMO95" s="85"/>
      <c r="WMP95" s="54"/>
      <c r="WMQ95" s="55"/>
      <c r="WMR95" s="56"/>
      <c r="WMS95" s="44"/>
    </row>
    <row r="96" spans="1:25 15393:15905" s="86" customFormat="1" ht="215.25" customHeight="1" x14ac:dyDescent="0.25">
      <c r="A96" s="372" t="s">
        <v>117</v>
      </c>
      <c r="B96" s="372"/>
      <c r="C96" s="76" t="s">
        <v>84</v>
      </c>
      <c r="D96" s="77" t="s">
        <v>131</v>
      </c>
      <c r="E96" s="78" t="s">
        <v>132</v>
      </c>
      <c r="F96" s="373" t="s">
        <v>1637</v>
      </c>
      <c r="G96" s="374"/>
      <c r="H96" s="373" t="s">
        <v>160</v>
      </c>
      <c r="I96" s="374"/>
      <c r="J96" s="80" t="s">
        <v>79</v>
      </c>
      <c r="K96" s="291"/>
      <c r="L96" s="81"/>
      <c r="M96" s="92" t="s">
        <v>174</v>
      </c>
      <c r="N96" s="90">
        <v>3000000</v>
      </c>
      <c r="O96" s="90">
        <v>3000000</v>
      </c>
      <c r="P96" s="371" t="s">
        <v>122</v>
      </c>
      <c r="Q96" s="371"/>
      <c r="R96" s="371"/>
      <c r="S96" s="84" t="s">
        <v>87</v>
      </c>
      <c r="T96" s="45" t="s">
        <v>123</v>
      </c>
      <c r="U96" s="85">
        <v>1</v>
      </c>
      <c r="V96" s="54">
        <f t="shared" si="7"/>
        <v>1</v>
      </c>
      <c r="W96" s="55">
        <f t="shared" si="4"/>
        <v>1</v>
      </c>
      <c r="X96" s="56">
        <f t="shared" si="8"/>
        <v>1</v>
      </c>
      <c r="Y96" s="283">
        <f t="shared" si="6"/>
        <v>1</v>
      </c>
      <c r="WLU96" s="365"/>
      <c r="WLV96" s="365"/>
      <c r="WLW96" s="76"/>
      <c r="WLX96" s="77"/>
      <c r="WLY96" s="78"/>
      <c r="WLZ96" s="365"/>
      <c r="WMA96" s="365"/>
      <c r="WMB96" s="366"/>
      <c r="WMC96" s="366"/>
      <c r="WMD96" s="80"/>
      <c r="WME96" s="81"/>
      <c r="WMF96" s="81"/>
      <c r="WMG96" s="79"/>
      <c r="WMH96" s="87"/>
      <c r="WMI96" s="83"/>
      <c r="WMJ96" s="367"/>
      <c r="WMK96" s="367"/>
      <c r="WML96" s="367"/>
      <c r="WMM96" s="84"/>
      <c r="WMN96" s="45"/>
      <c r="WMO96" s="85"/>
      <c r="WMP96" s="54"/>
      <c r="WMQ96" s="55"/>
      <c r="WMR96" s="56"/>
      <c r="WMS96" s="44"/>
    </row>
    <row r="97" spans="1:25 15393:15905" s="86" customFormat="1" ht="215.25" customHeight="1" x14ac:dyDescent="0.25">
      <c r="A97" s="372" t="s">
        <v>117</v>
      </c>
      <c r="B97" s="372"/>
      <c r="C97" s="76" t="s">
        <v>84</v>
      </c>
      <c r="D97" s="77" t="s">
        <v>131</v>
      </c>
      <c r="E97" s="78" t="s">
        <v>132</v>
      </c>
      <c r="F97" s="373" t="s">
        <v>1637</v>
      </c>
      <c r="G97" s="374"/>
      <c r="H97" s="373" t="s">
        <v>160</v>
      </c>
      <c r="I97" s="374"/>
      <c r="J97" s="80" t="s">
        <v>79</v>
      </c>
      <c r="K97" s="291"/>
      <c r="L97" s="81"/>
      <c r="M97" s="92" t="s">
        <v>175</v>
      </c>
      <c r="N97" s="90">
        <v>3000000</v>
      </c>
      <c r="O97" s="90">
        <v>3000000</v>
      </c>
      <c r="P97" s="371" t="s">
        <v>122</v>
      </c>
      <c r="Q97" s="371"/>
      <c r="R97" s="371"/>
      <c r="S97" s="84" t="s">
        <v>87</v>
      </c>
      <c r="T97" s="45" t="s">
        <v>123</v>
      </c>
      <c r="U97" s="85">
        <v>1</v>
      </c>
      <c r="V97" s="54">
        <f t="shared" si="7"/>
        <v>1</v>
      </c>
      <c r="W97" s="55">
        <f t="shared" si="4"/>
        <v>1</v>
      </c>
      <c r="X97" s="56">
        <f t="shared" si="8"/>
        <v>1</v>
      </c>
      <c r="Y97" s="283">
        <f t="shared" si="6"/>
        <v>1</v>
      </c>
      <c r="VTA97" s="365"/>
      <c r="VTB97" s="365"/>
      <c r="VTC97" s="76"/>
      <c r="VTD97" s="77"/>
      <c r="VTE97" s="78"/>
      <c r="VTF97" s="365"/>
      <c r="VTG97" s="365"/>
      <c r="VTH97" s="366"/>
      <c r="VTI97" s="366"/>
      <c r="VTJ97" s="80"/>
      <c r="VTK97" s="81"/>
      <c r="VTL97" s="81"/>
      <c r="VTM97" s="79"/>
      <c r="VTN97" s="87"/>
      <c r="VTO97" s="83"/>
      <c r="VTP97" s="367"/>
      <c r="VTQ97" s="367"/>
      <c r="VTR97" s="367"/>
      <c r="VTS97" s="84"/>
      <c r="VTT97" s="45"/>
      <c r="VTU97" s="85"/>
      <c r="VTV97" s="54"/>
      <c r="VTW97" s="55"/>
      <c r="VTX97" s="56"/>
      <c r="VTY97" s="44"/>
      <c r="WLU97" s="365"/>
      <c r="WLV97" s="365"/>
      <c r="WLW97" s="76"/>
      <c r="WLX97" s="77"/>
      <c r="WLY97" s="78"/>
      <c r="WLZ97" s="365"/>
      <c r="WMA97" s="365"/>
      <c r="WMB97" s="366"/>
      <c r="WMC97" s="366"/>
      <c r="WMD97" s="80"/>
      <c r="WME97" s="81"/>
      <c r="WMF97" s="81"/>
      <c r="WMG97" s="79"/>
      <c r="WMH97" s="87"/>
      <c r="WMI97" s="83"/>
      <c r="WMJ97" s="367"/>
      <c r="WMK97" s="367"/>
      <c r="WML97" s="367"/>
      <c r="WMM97" s="84"/>
      <c r="WMN97" s="45"/>
      <c r="WMO97" s="85"/>
      <c r="WMP97" s="54"/>
      <c r="WMQ97" s="55"/>
      <c r="WMR97" s="56"/>
      <c r="WMS97" s="44"/>
    </row>
    <row r="98" spans="1:25 15393:15905" s="86" customFormat="1" ht="215.25" customHeight="1" x14ac:dyDescent="0.25">
      <c r="A98" s="372" t="s">
        <v>117</v>
      </c>
      <c r="B98" s="372"/>
      <c r="C98" s="76" t="s">
        <v>84</v>
      </c>
      <c r="D98" s="77" t="s">
        <v>131</v>
      </c>
      <c r="E98" s="78" t="s">
        <v>132</v>
      </c>
      <c r="F98" s="373" t="s">
        <v>1637</v>
      </c>
      <c r="G98" s="374"/>
      <c r="H98" s="373" t="s">
        <v>160</v>
      </c>
      <c r="I98" s="374"/>
      <c r="J98" s="80" t="s">
        <v>79</v>
      </c>
      <c r="K98" s="291"/>
      <c r="L98" s="81"/>
      <c r="M98" s="92" t="s">
        <v>176</v>
      </c>
      <c r="N98" s="90">
        <v>3000000</v>
      </c>
      <c r="O98" s="90">
        <v>3000000</v>
      </c>
      <c r="P98" s="371" t="s">
        <v>122</v>
      </c>
      <c r="Q98" s="371"/>
      <c r="R98" s="371"/>
      <c r="S98" s="84" t="s">
        <v>87</v>
      </c>
      <c r="T98" s="45" t="s">
        <v>123</v>
      </c>
      <c r="U98" s="85">
        <v>1</v>
      </c>
      <c r="V98" s="54">
        <f t="shared" si="7"/>
        <v>1</v>
      </c>
      <c r="W98" s="55">
        <f t="shared" si="4"/>
        <v>1</v>
      </c>
      <c r="X98" s="56">
        <f t="shared" si="8"/>
        <v>1</v>
      </c>
      <c r="Y98" s="283">
        <f t="shared" si="6"/>
        <v>1</v>
      </c>
      <c r="WLU98" s="365"/>
      <c r="WLV98" s="365"/>
      <c r="WLW98" s="76"/>
      <c r="WLX98" s="77"/>
      <c r="WLY98" s="78"/>
      <c r="WLZ98" s="365"/>
      <c r="WMA98" s="365"/>
      <c r="WMB98" s="366"/>
      <c r="WMC98" s="366"/>
      <c r="WMD98" s="80"/>
      <c r="WME98" s="81"/>
      <c r="WMF98" s="81"/>
      <c r="WMG98" s="79"/>
      <c r="WMH98" s="87"/>
      <c r="WMI98" s="83"/>
      <c r="WMJ98" s="367"/>
      <c r="WMK98" s="367"/>
      <c r="WML98" s="367"/>
      <c r="WMM98" s="84"/>
      <c r="WMN98" s="45"/>
      <c r="WMO98" s="85"/>
      <c r="WMP98" s="54"/>
      <c r="WMQ98" s="55"/>
      <c r="WMR98" s="56"/>
      <c r="WMS98" s="44"/>
    </row>
    <row r="99" spans="1:25 15393:15905" s="86" customFormat="1" ht="215.25" customHeight="1" x14ac:dyDescent="0.25">
      <c r="A99" s="372" t="s">
        <v>117</v>
      </c>
      <c r="B99" s="372"/>
      <c r="C99" s="76" t="s">
        <v>84</v>
      </c>
      <c r="D99" s="77" t="s">
        <v>131</v>
      </c>
      <c r="E99" s="78" t="s">
        <v>132</v>
      </c>
      <c r="F99" s="373" t="s">
        <v>1637</v>
      </c>
      <c r="G99" s="374"/>
      <c r="H99" s="373" t="s">
        <v>160</v>
      </c>
      <c r="I99" s="374"/>
      <c r="J99" s="80" t="s">
        <v>79</v>
      </c>
      <c r="K99" s="291"/>
      <c r="L99" s="81"/>
      <c r="M99" s="92" t="s">
        <v>177</v>
      </c>
      <c r="N99" s="90">
        <v>3000000</v>
      </c>
      <c r="O99" s="90">
        <v>3000000</v>
      </c>
      <c r="P99" s="371" t="s">
        <v>122</v>
      </c>
      <c r="Q99" s="371"/>
      <c r="R99" s="371"/>
      <c r="S99" s="84" t="s">
        <v>87</v>
      </c>
      <c r="T99" s="45" t="s">
        <v>123</v>
      </c>
      <c r="U99" s="85">
        <v>1</v>
      </c>
      <c r="V99" s="54">
        <f t="shared" si="7"/>
        <v>1</v>
      </c>
      <c r="W99" s="55">
        <f t="shared" si="4"/>
        <v>1</v>
      </c>
      <c r="X99" s="56">
        <f t="shared" si="8"/>
        <v>1</v>
      </c>
      <c r="Y99" s="283">
        <f t="shared" si="6"/>
        <v>1</v>
      </c>
    </row>
    <row r="100" spans="1:25 15393:15905" s="86" customFormat="1" ht="215.25" customHeight="1" x14ac:dyDescent="0.25">
      <c r="A100" s="372" t="s">
        <v>117</v>
      </c>
      <c r="B100" s="372"/>
      <c r="C100" s="76" t="s">
        <v>84</v>
      </c>
      <c r="D100" s="77" t="s">
        <v>131</v>
      </c>
      <c r="E100" s="78" t="s">
        <v>132</v>
      </c>
      <c r="F100" s="373" t="s">
        <v>1637</v>
      </c>
      <c r="G100" s="374"/>
      <c r="H100" s="373" t="s">
        <v>160</v>
      </c>
      <c r="I100" s="374"/>
      <c r="J100" s="80" t="s">
        <v>79</v>
      </c>
      <c r="K100" s="291"/>
      <c r="L100" s="81"/>
      <c r="M100" s="92" t="s">
        <v>178</v>
      </c>
      <c r="N100" s="90">
        <v>3000000</v>
      </c>
      <c r="O100" s="90">
        <v>3000000</v>
      </c>
      <c r="P100" s="371" t="s">
        <v>122</v>
      </c>
      <c r="Q100" s="371"/>
      <c r="R100" s="371"/>
      <c r="S100" s="84" t="s">
        <v>87</v>
      </c>
      <c r="T100" s="45" t="s">
        <v>123</v>
      </c>
      <c r="U100" s="85">
        <v>1</v>
      </c>
      <c r="V100" s="54">
        <f t="shared" si="7"/>
        <v>1</v>
      </c>
      <c r="W100" s="55">
        <f t="shared" si="4"/>
        <v>1</v>
      </c>
      <c r="X100" s="56">
        <f t="shared" si="8"/>
        <v>1</v>
      </c>
      <c r="Y100" s="283">
        <f t="shared" si="6"/>
        <v>1</v>
      </c>
    </row>
    <row r="101" spans="1:25 15393:15905" s="86" customFormat="1" ht="215.25" customHeight="1" x14ac:dyDescent="0.25">
      <c r="A101" s="372" t="s">
        <v>117</v>
      </c>
      <c r="B101" s="372"/>
      <c r="C101" s="76" t="s">
        <v>84</v>
      </c>
      <c r="D101" s="77" t="s">
        <v>131</v>
      </c>
      <c r="E101" s="78" t="s">
        <v>132</v>
      </c>
      <c r="F101" s="373" t="s">
        <v>1637</v>
      </c>
      <c r="G101" s="374"/>
      <c r="H101" s="373" t="s">
        <v>160</v>
      </c>
      <c r="I101" s="374"/>
      <c r="J101" s="80" t="s">
        <v>79</v>
      </c>
      <c r="K101" s="291"/>
      <c r="L101" s="81"/>
      <c r="M101" s="92" t="s">
        <v>179</v>
      </c>
      <c r="N101" s="90">
        <v>3000000</v>
      </c>
      <c r="O101" s="90">
        <v>3000000</v>
      </c>
      <c r="P101" s="371" t="s">
        <v>122</v>
      </c>
      <c r="Q101" s="371"/>
      <c r="R101" s="371"/>
      <c r="S101" s="84" t="s">
        <v>87</v>
      </c>
      <c r="T101" s="45" t="s">
        <v>123</v>
      </c>
      <c r="U101" s="85">
        <v>1</v>
      </c>
      <c r="V101" s="54">
        <f t="shared" si="7"/>
        <v>1</v>
      </c>
      <c r="W101" s="55">
        <f t="shared" si="4"/>
        <v>1</v>
      </c>
      <c r="X101" s="56">
        <f t="shared" si="8"/>
        <v>1</v>
      </c>
      <c r="Y101" s="283">
        <f t="shared" si="6"/>
        <v>1</v>
      </c>
    </row>
    <row r="102" spans="1:25 15393:15905" s="86" customFormat="1" ht="215.25" customHeight="1" x14ac:dyDescent="0.25">
      <c r="A102" s="372" t="s">
        <v>117</v>
      </c>
      <c r="B102" s="372"/>
      <c r="C102" s="76" t="s">
        <v>84</v>
      </c>
      <c r="D102" s="77" t="s">
        <v>131</v>
      </c>
      <c r="E102" s="78" t="s">
        <v>132</v>
      </c>
      <c r="F102" s="373" t="s">
        <v>1637</v>
      </c>
      <c r="G102" s="374"/>
      <c r="H102" s="373" t="s">
        <v>180</v>
      </c>
      <c r="I102" s="374"/>
      <c r="J102" s="80" t="s">
        <v>79</v>
      </c>
      <c r="K102" s="291"/>
      <c r="L102" s="81"/>
      <c r="M102" s="92"/>
      <c r="N102" s="90">
        <v>78000000</v>
      </c>
      <c r="O102" s="90">
        <v>78000000</v>
      </c>
      <c r="P102" s="371" t="s">
        <v>122</v>
      </c>
      <c r="Q102" s="371"/>
      <c r="R102" s="371"/>
      <c r="S102" s="84" t="s">
        <v>87</v>
      </c>
      <c r="T102" s="45" t="s">
        <v>123</v>
      </c>
      <c r="U102" s="85">
        <v>1</v>
      </c>
      <c r="V102" s="54">
        <f t="shared" si="7"/>
        <v>1</v>
      </c>
      <c r="W102" s="55">
        <f t="shared" si="4"/>
        <v>1</v>
      </c>
      <c r="X102" s="56">
        <f t="shared" si="8"/>
        <v>1</v>
      </c>
      <c r="Y102" s="283">
        <f t="shared" si="6"/>
        <v>1</v>
      </c>
    </row>
    <row r="103" spans="1:25 15393:15905" s="86" customFormat="1" ht="215.25" customHeight="1" x14ac:dyDescent="0.25">
      <c r="A103" s="372" t="s">
        <v>117</v>
      </c>
      <c r="B103" s="372"/>
      <c r="C103" s="76" t="s">
        <v>84</v>
      </c>
      <c r="D103" s="77" t="s">
        <v>131</v>
      </c>
      <c r="E103" s="78" t="s">
        <v>132</v>
      </c>
      <c r="F103" s="373" t="s">
        <v>1637</v>
      </c>
      <c r="G103" s="374"/>
      <c r="H103" s="373" t="s">
        <v>181</v>
      </c>
      <c r="I103" s="374"/>
      <c r="J103" s="80" t="s">
        <v>79</v>
      </c>
      <c r="K103" s="291"/>
      <c r="L103" s="81"/>
      <c r="M103" s="92"/>
      <c r="N103" s="90">
        <v>600000000</v>
      </c>
      <c r="O103" s="90">
        <v>600000000</v>
      </c>
      <c r="P103" s="371" t="s">
        <v>122</v>
      </c>
      <c r="Q103" s="371"/>
      <c r="R103" s="371"/>
      <c r="S103" s="84" t="s">
        <v>87</v>
      </c>
      <c r="T103" s="45" t="s">
        <v>123</v>
      </c>
      <c r="U103" s="85">
        <v>1</v>
      </c>
      <c r="V103" s="54">
        <f t="shared" si="7"/>
        <v>1</v>
      </c>
      <c r="W103" s="55">
        <f t="shared" si="4"/>
        <v>1</v>
      </c>
      <c r="X103" s="56">
        <f t="shared" si="8"/>
        <v>1</v>
      </c>
      <c r="Y103" s="283">
        <f t="shared" si="6"/>
        <v>1</v>
      </c>
    </row>
    <row r="104" spans="1:25 15393:15905" s="86" customFormat="1" ht="215.25" customHeight="1" x14ac:dyDescent="0.25">
      <c r="A104" s="372" t="s">
        <v>117</v>
      </c>
      <c r="B104" s="372"/>
      <c r="C104" s="76" t="s">
        <v>84</v>
      </c>
      <c r="D104" s="77" t="s">
        <v>131</v>
      </c>
      <c r="E104" s="78" t="s">
        <v>132</v>
      </c>
      <c r="F104" s="373" t="s">
        <v>1637</v>
      </c>
      <c r="G104" s="374"/>
      <c r="H104" s="373" t="s">
        <v>1643</v>
      </c>
      <c r="I104" s="374"/>
      <c r="J104" s="80" t="s">
        <v>79</v>
      </c>
      <c r="K104" s="81">
        <v>43126</v>
      </c>
      <c r="L104" s="81"/>
      <c r="M104" s="93" t="s">
        <v>182</v>
      </c>
      <c r="N104" s="90">
        <v>63811000</v>
      </c>
      <c r="O104" s="90">
        <v>63811000</v>
      </c>
      <c r="P104" s="371" t="s">
        <v>122</v>
      </c>
      <c r="Q104" s="371"/>
      <c r="R104" s="371"/>
      <c r="S104" s="84" t="s">
        <v>87</v>
      </c>
      <c r="T104" s="45" t="s">
        <v>123</v>
      </c>
      <c r="U104" s="85">
        <v>1</v>
      </c>
      <c r="V104" s="54">
        <f t="shared" si="7"/>
        <v>1</v>
      </c>
      <c r="W104" s="55">
        <f t="shared" si="4"/>
        <v>1</v>
      </c>
      <c r="X104" s="56">
        <f t="shared" si="8"/>
        <v>1</v>
      </c>
      <c r="Y104" s="283">
        <f t="shared" si="6"/>
        <v>1</v>
      </c>
    </row>
    <row r="105" spans="1:25 15393:15905" s="86" customFormat="1" ht="215.25" customHeight="1" x14ac:dyDescent="0.25">
      <c r="A105" s="372" t="s">
        <v>117</v>
      </c>
      <c r="B105" s="372"/>
      <c r="C105" s="76" t="s">
        <v>84</v>
      </c>
      <c r="D105" s="77" t="s">
        <v>131</v>
      </c>
      <c r="E105" s="78" t="s">
        <v>132</v>
      </c>
      <c r="F105" s="373" t="s">
        <v>1637</v>
      </c>
      <c r="G105" s="374"/>
      <c r="H105" s="373" t="s">
        <v>1644</v>
      </c>
      <c r="I105" s="374"/>
      <c r="J105" s="80" t="s">
        <v>79</v>
      </c>
      <c r="K105" s="81">
        <v>43125</v>
      </c>
      <c r="L105" s="81"/>
      <c r="M105" s="93" t="s">
        <v>183</v>
      </c>
      <c r="N105" s="90">
        <v>43626000</v>
      </c>
      <c r="O105" s="90">
        <v>43626000</v>
      </c>
      <c r="P105" s="371" t="s">
        <v>122</v>
      </c>
      <c r="Q105" s="371"/>
      <c r="R105" s="371"/>
      <c r="S105" s="84" t="s">
        <v>87</v>
      </c>
      <c r="T105" s="45" t="s">
        <v>123</v>
      </c>
      <c r="U105" s="85">
        <v>1</v>
      </c>
      <c r="V105" s="54">
        <f t="shared" si="7"/>
        <v>1</v>
      </c>
      <c r="W105" s="55">
        <f t="shared" si="4"/>
        <v>1</v>
      </c>
      <c r="X105" s="56">
        <f t="shared" si="8"/>
        <v>1</v>
      </c>
      <c r="Y105" s="283">
        <f t="shared" si="6"/>
        <v>1</v>
      </c>
    </row>
    <row r="106" spans="1:25 15393:15905" s="86" customFormat="1" ht="240.75" customHeight="1" x14ac:dyDescent="0.25">
      <c r="A106" s="372" t="s">
        <v>117</v>
      </c>
      <c r="B106" s="372"/>
      <c r="C106" s="76" t="s">
        <v>84</v>
      </c>
      <c r="D106" s="77" t="s">
        <v>131</v>
      </c>
      <c r="E106" s="78" t="s">
        <v>132</v>
      </c>
      <c r="F106" s="373" t="s">
        <v>1637</v>
      </c>
      <c r="G106" s="374"/>
      <c r="H106" s="373" t="s">
        <v>184</v>
      </c>
      <c r="I106" s="374"/>
      <c r="J106" s="80" t="s">
        <v>79</v>
      </c>
      <c r="K106" s="81"/>
      <c r="L106" s="81"/>
      <c r="M106" s="93"/>
      <c r="N106" s="90">
        <v>0</v>
      </c>
      <c r="O106" s="90">
        <v>0</v>
      </c>
      <c r="P106" s="371" t="s">
        <v>122</v>
      </c>
      <c r="Q106" s="371"/>
      <c r="R106" s="371"/>
      <c r="S106" s="84" t="s">
        <v>87</v>
      </c>
      <c r="T106" s="45" t="s">
        <v>123</v>
      </c>
      <c r="U106" s="85">
        <v>1</v>
      </c>
      <c r="V106" s="54">
        <f t="shared" si="7"/>
        <v>1</v>
      </c>
      <c r="W106" s="55" t="e">
        <f t="shared" si="4"/>
        <v>#DIV/0!</v>
      </c>
      <c r="X106" s="56" t="e">
        <f t="shared" si="8"/>
        <v>#DIV/0!</v>
      </c>
      <c r="Y106" s="283" t="e">
        <f t="shared" si="6"/>
        <v>#DIV/0!</v>
      </c>
    </row>
    <row r="107" spans="1:25 15393:15905" s="86" customFormat="1" ht="215.25" customHeight="1" x14ac:dyDescent="0.25">
      <c r="A107" s="372" t="s">
        <v>117</v>
      </c>
      <c r="B107" s="372"/>
      <c r="C107" s="76" t="s">
        <v>84</v>
      </c>
      <c r="D107" s="77" t="s">
        <v>131</v>
      </c>
      <c r="E107" s="78" t="s">
        <v>198</v>
      </c>
      <c r="F107" s="373" t="s">
        <v>1638</v>
      </c>
      <c r="G107" s="374"/>
      <c r="H107" s="373" t="s">
        <v>1645</v>
      </c>
      <c r="I107" s="374"/>
      <c r="J107" s="80" t="s">
        <v>79</v>
      </c>
      <c r="K107" s="291">
        <v>43125</v>
      </c>
      <c r="L107" s="81"/>
      <c r="M107" s="93" t="s">
        <v>199</v>
      </c>
      <c r="N107" s="90">
        <v>84722000</v>
      </c>
      <c r="O107" s="90">
        <v>84722000</v>
      </c>
      <c r="P107" s="371" t="s">
        <v>122</v>
      </c>
      <c r="Q107" s="371"/>
      <c r="R107" s="371"/>
      <c r="S107" s="84" t="s">
        <v>87</v>
      </c>
      <c r="T107" s="45" t="s">
        <v>123</v>
      </c>
      <c r="U107" s="85">
        <v>1</v>
      </c>
      <c r="V107" s="54">
        <f t="shared" si="7"/>
        <v>1</v>
      </c>
      <c r="W107" s="55">
        <f t="shared" si="4"/>
        <v>1</v>
      </c>
      <c r="X107" s="56">
        <f t="shared" si="8"/>
        <v>1</v>
      </c>
      <c r="Y107" s="283">
        <f t="shared" si="6"/>
        <v>1</v>
      </c>
    </row>
    <row r="108" spans="1:25 15393:15905" s="86" customFormat="1" ht="215.25" customHeight="1" x14ac:dyDescent="0.25">
      <c r="A108" s="372" t="s">
        <v>117</v>
      </c>
      <c r="B108" s="372"/>
      <c r="C108" s="76" t="s">
        <v>84</v>
      </c>
      <c r="D108" s="77" t="s">
        <v>131</v>
      </c>
      <c r="E108" s="78" t="s">
        <v>198</v>
      </c>
      <c r="F108" s="373" t="s">
        <v>1638</v>
      </c>
      <c r="G108" s="374"/>
      <c r="H108" s="373" t="s">
        <v>1646</v>
      </c>
      <c r="I108" s="374"/>
      <c r="J108" s="80" t="s">
        <v>79</v>
      </c>
      <c r="K108" s="292">
        <v>43123</v>
      </c>
      <c r="L108" s="94"/>
      <c r="M108" s="93" t="s">
        <v>200</v>
      </c>
      <c r="N108" s="91">
        <v>105644000</v>
      </c>
      <c r="O108" s="91">
        <v>105644000</v>
      </c>
      <c r="P108" s="371" t="s">
        <v>122</v>
      </c>
      <c r="Q108" s="371"/>
      <c r="R108" s="371"/>
      <c r="S108" s="84" t="s">
        <v>87</v>
      </c>
      <c r="T108" s="45" t="s">
        <v>123</v>
      </c>
      <c r="U108" s="85">
        <v>1</v>
      </c>
      <c r="V108" s="54">
        <f t="shared" si="7"/>
        <v>1</v>
      </c>
      <c r="W108" s="55">
        <f t="shared" si="4"/>
        <v>1</v>
      </c>
      <c r="X108" s="56">
        <f t="shared" si="8"/>
        <v>1</v>
      </c>
      <c r="Y108" s="283">
        <f t="shared" si="6"/>
        <v>1</v>
      </c>
    </row>
    <row r="109" spans="1:25 15393:15905" s="86" customFormat="1" ht="215.25" customHeight="1" x14ac:dyDescent="0.25">
      <c r="A109" s="372" t="s">
        <v>117</v>
      </c>
      <c r="B109" s="372"/>
      <c r="C109" s="76" t="s">
        <v>84</v>
      </c>
      <c r="D109" s="77" t="s">
        <v>131</v>
      </c>
      <c r="E109" s="78" t="s">
        <v>198</v>
      </c>
      <c r="F109" s="373" t="s">
        <v>1638</v>
      </c>
      <c r="G109" s="374"/>
      <c r="H109" s="373" t="s">
        <v>1647</v>
      </c>
      <c r="I109" s="374"/>
      <c r="J109" s="80" t="s">
        <v>79</v>
      </c>
      <c r="K109" s="292">
        <v>43125</v>
      </c>
      <c r="L109" s="94"/>
      <c r="M109" s="93" t="s">
        <v>201</v>
      </c>
      <c r="N109" s="95">
        <v>69148800</v>
      </c>
      <c r="O109" s="95">
        <v>69148800</v>
      </c>
      <c r="P109" s="371" t="s">
        <v>122</v>
      </c>
      <c r="Q109" s="371"/>
      <c r="R109" s="371"/>
      <c r="S109" s="84" t="s">
        <v>87</v>
      </c>
      <c r="T109" s="45" t="s">
        <v>123</v>
      </c>
      <c r="U109" s="85">
        <v>1</v>
      </c>
      <c r="V109" s="54">
        <f t="shared" si="7"/>
        <v>1</v>
      </c>
      <c r="W109" s="55">
        <f t="shared" si="4"/>
        <v>1</v>
      </c>
      <c r="X109" s="56">
        <f t="shared" si="8"/>
        <v>1</v>
      </c>
      <c r="Y109" s="283">
        <f t="shared" si="6"/>
        <v>1</v>
      </c>
    </row>
    <row r="110" spans="1:25 15393:15905" s="86" customFormat="1" ht="215.25" customHeight="1" x14ac:dyDescent="0.25">
      <c r="A110" s="372" t="s">
        <v>117</v>
      </c>
      <c r="B110" s="372"/>
      <c r="C110" s="76" t="s">
        <v>84</v>
      </c>
      <c r="D110" s="77" t="s">
        <v>131</v>
      </c>
      <c r="E110" s="78" t="s">
        <v>198</v>
      </c>
      <c r="F110" s="373" t="s">
        <v>1638</v>
      </c>
      <c r="G110" s="374"/>
      <c r="H110" s="373" t="s">
        <v>1648</v>
      </c>
      <c r="I110" s="374"/>
      <c r="J110" s="80" t="s">
        <v>79</v>
      </c>
      <c r="K110" s="292">
        <v>43123</v>
      </c>
      <c r="L110" s="94"/>
      <c r="M110" s="93" t="s">
        <v>202</v>
      </c>
      <c r="N110" s="91">
        <v>70785000</v>
      </c>
      <c r="O110" s="91">
        <v>70785000</v>
      </c>
      <c r="P110" s="371" t="s">
        <v>122</v>
      </c>
      <c r="Q110" s="371"/>
      <c r="R110" s="371"/>
      <c r="S110" s="84" t="s">
        <v>87</v>
      </c>
      <c r="T110" s="45" t="s">
        <v>123</v>
      </c>
      <c r="U110" s="85">
        <v>1</v>
      </c>
      <c r="V110" s="54">
        <f t="shared" si="7"/>
        <v>1</v>
      </c>
      <c r="W110" s="55">
        <f t="shared" si="4"/>
        <v>1</v>
      </c>
      <c r="X110" s="56">
        <f t="shared" si="8"/>
        <v>1</v>
      </c>
      <c r="Y110" s="283">
        <f t="shared" si="6"/>
        <v>1</v>
      </c>
    </row>
    <row r="111" spans="1:25 15393:15905" s="86" customFormat="1" ht="215.25" customHeight="1" x14ac:dyDescent="0.25">
      <c r="A111" s="372" t="s">
        <v>117</v>
      </c>
      <c r="B111" s="372"/>
      <c r="C111" s="76" t="s">
        <v>84</v>
      </c>
      <c r="D111" s="77" t="s">
        <v>131</v>
      </c>
      <c r="E111" s="78" t="s">
        <v>198</v>
      </c>
      <c r="F111" s="373" t="s">
        <v>1638</v>
      </c>
      <c r="G111" s="374"/>
      <c r="H111" s="373" t="s">
        <v>1649</v>
      </c>
      <c r="I111" s="374"/>
      <c r="J111" s="80" t="s">
        <v>79</v>
      </c>
      <c r="K111" s="291">
        <v>43123</v>
      </c>
      <c r="L111" s="94"/>
      <c r="M111" s="93" t="s">
        <v>203</v>
      </c>
      <c r="N111" s="91">
        <v>70785000</v>
      </c>
      <c r="O111" s="91">
        <v>70785000</v>
      </c>
      <c r="P111" s="371" t="s">
        <v>122</v>
      </c>
      <c r="Q111" s="371"/>
      <c r="R111" s="371"/>
      <c r="S111" s="84" t="s">
        <v>87</v>
      </c>
      <c r="T111" s="45" t="s">
        <v>123</v>
      </c>
      <c r="U111" s="85">
        <v>1</v>
      </c>
      <c r="V111" s="54">
        <f t="shared" si="7"/>
        <v>1</v>
      </c>
      <c r="W111" s="55">
        <f t="shared" si="4"/>
        <v>1</v>
      </c>
      <c r="X111" s="56">
        <f t="shared" si="8"/>
        <v>1</v>
      </c>
      <c r="Y111" s="283">
        <f t="shared" si="6"/>
        <v>1</v>
      </c>
    </row>
    <row r="112" spans="1:25 15393:15905" s="86" customFormat="1" ht="215.25" customHeight="1" x14ac:dyDescent="0.25">
      <c r="A112" s="372" t="s">
        <v>117</v>
      </c>
      <c r="B112" s="372"/>
      <c r="C112" s="76" t="s">
        <v>84</v>
      </c>
      <c r="D112" s="77" t="s">
        <v>131</v>
      </c>
      <c r="E112" s="78" t="s">
        <v>198</v>
      </c>
      <c r="F112" s="373" t="s">
        <v>1638</v>
      </c>
      <c r="G112" s="374"/>
      <c r="H112" s="373" t="s">
        <v>1650</v>
      </c>
      <c r="I112" s="374"/>
      <c r="J112" s="80" t="s">
        <v>79</v>
      </c>
      <c r="K112" s="291">
        <v>43124</v>
      </c>
      <c r="L112" s="94"/>
      <c r="M112" s="93" t="s">
        <v>204</v>
      </c>
      <c r="N112" s="91">
        <v>70785000</v>
      </c>
      <c r="O112" s="91">
        <v>70785000</v>
      </c>
      <c r="P112" s="371" t="s">
        <v>122</v>
      </c>
      <c r="Q112" s="371"/>
      <c r="R112" s="371"/>
      <c r="S112" s="84" t="s">
        <v>87</v>
      </c>
      <c r="T112" s="45" t="s">
        <v>123</v>
      </c>
      <c r="U112" s="85">
        <v>1</v>
      </c>
      <c r="V112" s="54">
        <f t="shared" si="7"/>
        <v>1</v>
      </c>
      <c r="W112" s="55">
        <f t="shared" si="4"/>
        <v>1</v>
      </c>
      <c r="X112" s="56">
        <f t="shared" si="8"/>
        <v>1</v>
      </c>
      <c r="Y112" s="283">
        <f t="shared" si="6"/>
        <v>1</v>
      </c>
    </row>
    <row r="113" spans="1:25" s="86" customFormat="1" ht="215.25" customHeight="1" x14ac:dyDescent="0.25">
      <c r="A113" s="372" t="s">
        <v>117</v>
      </c>
      <c r="B113" s="372"/>
      <c r="C113" s="76" t="s">
        <v>84</v>
      </c>
      <c r="D113" s="77" t="s">
        <v>131</v>
      </c>
      <c r="E113" s="78" t="s">
        <v>198</v>
      </c>
      <c r="F113" s="373" t="s">
        <v>1638</v>
      </c>
      <c r="G113" s="374"/>
      <c r="H113" s="373" t="s">
        <v>1651</v>
      </c>
      <c r="I113" s="374"/>
      <c r="J113" s="80" t="s">
        <v>79</v>
      </c>
      <c r="K113" s="81">
        <v>43123</v>
      </c>
      <c r="L113" s="81"/>
      <c r="M113" s="93" t="s">
        <v>205</v>
      </c>
      <c r="N113" s="91">
        <v>18018000</v>
      </c>
      <c r="O113" s="83">
        <v>18018000</v>
      </c>
      <c r="P113" s="371" t="s">
        <v>122</v>
      </c>
      <c r="Q113" s="371"/>
      <c r="R113" s="371"/>
      <c r="S113" s="84" t="s">
        <v>87</v>
      </c>
      <c r="T113" s="45" t="s">
        <v>123</v>
      </c>
      <c r="U113" s="85">
        <v>1</v>
      </c>
      <c r="V113" s="54">
        <f t="shared" si="7"/>
        <v>1</v>
      </c>
      <c r="W113" s="55">
        <f t="shared" si="4"/>
        <v>1</v>
      </c>
      <c r="X113" s="56">
        <f t="shared" si="8"/>
        <v>1</v>
      </c>
      <c r="Y113" s="283">
        <f t="shared" si="6"/>
        <v>1</v>
      </c>
    </row>
    <row r="114" spans="1:25" s="86" customFormat="1" ht="215.25" customHeight="1" x14ac:dyDescent="0.25">
      <c r="A114" s="372" t="s">
        <v>117</v>
      </c>
      <c r="B114" s="372"/>
      <c r="C114" s="76" t="s">
        <v>84</v>
      </c>
      <c r="D114" s="77" t="s">
        <v>131</v>
      </c>
      <c r="E114" s="78" t="s">
        <v>198</v>
      </c>
      <c r="F114" s="373" t="s">
        <v>1638</v>
      </c>
      <c r="G114" s="374"/>
      <c r="H114" s="373" t="s">
        <v>1651</v>
      </c>
      <c r="I114" s="374"/>
      <c r="J114" s="80" t="s">
        <v>79</v>
      </c>
      <c r="K114" s="81">
        <v>43381</v>
      </c>
      <c r="L114" s="81"/>
      <c r="M114" s="79" t="s">
        <v>206</v>
      </c>
      <c r="N114" s="87">
        <v>23922666</v>
      </c>
      <c r="O114" s="83">
        <v>23922666</v>
      </c>
      <c r="P114" s="371" t="s">
        <v>122</v>
      </c>
      <c r="Q114" s="371"/>
      <c r="R114" s="371"/>
      <c r="S114" s="84" t="s">
        <v>87</v>
      </c>
      <c r="T114" s="45" t="s">
        <v>123</v>
      </c>
      <c r="U114" s="85">
        <v>1</v>
      </c>
      <c r="V114" s="54">
        <f t="shared" si="7"/>
        <v>1</v>
      </c>
      <c r="W114" s="55">
        <f t="shared" si="4"/>
        <v>1</v>
      </c>
      <c r="X114" s="56">
        <f t="shared" si="8"/>
        <v>1</v>
      </c>
      <c r="Y114" s="283">
        <f t="shared" si="6"/>
        <v>1</v>
      </c>
    </row>
    <row r="115" spans="1:25" s="86" customFormat="1" ht="215.25" customHeight="1" x14ac:dyDescent="0.25">
      <c r="A115" s="372" t="s">
        <v>117</v>
      </c>
      <c r="B115" s="372"/>
      <c r="C115" s="76" t="s">
        <v>84</v>
      </c>
      <c r="D115" s="77" t="s">
        <v>197</v>
      </c>
      <c r="E115" s="78" t="s">
        <v>198</v>
      </c>
      <c r="F115" s="373" t="s">
        <v>1638</v>
      </c>
      <c r="G115" s="374"/>
      <c r="H115" s="373" t="s">
        <v>1652</v>
      </c>
      <c r="I115" s="374"/>
      <c r="J115" s="80" t="s">
        <v>79</v>
      </c>
      <c r="K115" s="81">
        <v>43312</v>
      </c>
      <c r="L115" s="81"/>
      <c r="M115" s="79" t="s">
        <v>207</v>
      </c>
      <c r="N115" s="87">
        <v>28957500</v>
      </c>
      <c r="O115" s="83">
        <v>28957500</v>
      </c>
      <c r="P115" s="371" t="s">
        <v>122</v>
      </c>
      <c r="Q115" s="371"/>
      <c r="R115" s="371"/>
      <c r="S115" s="84" t="s">
        <v>87</v>
      </c>
      <c r="T115" s="45" t="s">
        <v>123</v>
      </c>
      <c r="U115" s="85">
        <v>1</v>
      </c>
      <c r="V115" s="54">
        <f t="shared" si="7"/>
        <v>1</v>
      </c>
      <c r="W115" s="55">
        <f t="shared" si="4"/>
        <v>1</v>
      </c>
      <c r="X115" s="56">
        <f t="shared" si="8"/>
        <v>1</v>
      </c>
      <c r="Y115" s="283">
        <f t="shared" si="6"/>
        <v>1</v>
      </c>
    </row>
    <row r="116" spans="1:25" s="86" customFormat="1" ht="215.25" customHeight="1" x14ac:dyDescent="0.25">
      <c r="A116" s="372" t="s">
        <v>117</v>
      </c>
      <c r="B116" s="372"/>
      <c r="C116" s="76" t="s">
        <v>84</v>
      </c>
      <c r="D116" s="77" t="s">
        <v>197</v>
      </c>
      <c r="E116" s="78" t="s">
        <v>198</v>
      </c>
      <c r="F116" s="373" t="s">
        <v>1638</v>
      </c>
      <c r="G116" s="374"/>
      <c r="H116" s="373" t="s">
        <v>1653</v>
      </c>
      <c r="I116" s="374"/>
      <c r="J116" s="80" t="s">
        <v>79</v>
      </c>
      <c r="K116" s="81">
        <v>43124</v>
      </c>
      <c r="L116" s="81"/>
      <c r="M116" s="79" t="s">
        <v>208</v>
      </c>
      <c r="N116" s="87">
        <v>48816067</v>
      </c>
      <c r="O116" s="83">
        <v>48816067</v>
      </c>
      <c r="P116" s="371" t="s">
        <v>122</v>
      </c>
      <c r="Q116" s="371"/>
      <c r="R116" s="371"/>
      <c r="S116" s="84" t="s">
        <v>87</v>
      </c>
      <c r="T116" s="45" t="s">
        <v>123</v>
      </c>
      <c r="U116" s="85">
        <v>1</v>
      </c>
      <c r="V116" s="54">
        <f t="shared" si="7"/>
        <v>1</v>
      </c>
      <c r="W116" s="55">
        <f t="shared" si="4"/>
        <v>1</v>
      </c>
      <c r="X116" s="56">
        <f t="shared" si="8"/>
        <v>1</v>
      </c>
      <c r="Y116" s="283">
        <f t="shared" si="6"/>
        <v>1</v>
      </c>
    </row>
    <row r="117" spans="1:25" s="86" customFormat="1" ht="215.25" customHeight="1" x14ac:dyDescent="0.25">
      <c r="A117" s="372" t="s">
        <v>117</v>
      </c>
      <c r="B117" s="372"/>
      <c r="C117" s="76" t="s">
        <v>84</v>
      </c>
      <c r="D117" s="77" t="s">
        <v>197</v>
      </c>
      <c r="E117" s="78" t="s">
        <v>198</v>
      </c>
      <c r="F117" s="373" t="s">
        <v>1638</v>
      </c>
      <c r="G117" s="374"/>
      <c r="H117" s="373" t="s">
        <v>1654</v>
      </c>
      <c r="I117" s="374"/>
      <c r="J117" s="80" t="s">
        <v>79</v>
      </c>
      <c r="K117" s="81">
        <v>43124</v>
      </c>
      <c r="L117" s="81"/>
      <c r="M117" s="79" t="s">
        <v>209</v>
      </c>
      <c r="N117" s="87">
        <v>46851333</v>
      </c>
      <c r="O117" s="83">
        <v>46851333</v>
      </c>
      <c r="P117" s="371" t="s">
        <v>122</v>
      </c>
      <c r="Q117" s="371"/>
      <c r="R117" s="371"/>
      <c r="S117" s="84" t="s">
        <v>87</v>
      </c>
      <c r="T117" s="45" t="s">
        <v>123</v>
      </c>
      <c r="U117" s="85">
        <v>1</v>
      </c>
      <c r="V117" s="54">
        <f t="shared" si="7"/>
        <v>1</v>
      </c>
      <c r="W117" s="55">
        <f t="shared" si="4"/>
        <v>1</v>
      </c>
      <c r="X117" s="56">
        <f t="shared" si="8"/>
        <v>1</v>
      </c>
      <c r="Y117" s="283">
        <f t="shared" si="6"/>
        <v>1</v>
      </c>
    </row>
    <row r="118" spans="1:25" s="86" customFormat="1" ht="215.25" customHeight="1" x14ac:dyDescent="0.25">
      <c r="A118" s="372" t="s">
        <v>117</v>
      </c>
      <c r="B118" s="372"/>
      <c r="C118" s="76" t="s">
        <v>84</v>
      </c>
      <c r="D118" s="77" t="s">
        <v>197</v>
      </c>
      <c r="E118" s="78" t="s">
        <v>198</v>
      </c>
      <c r="F118" s="373" t="s">
        <v>1638</v>
      </c>
      <c r="G118" s="374"/>
      <c r="H118" s="373" t="s">
        <v>1655</v>
      </c>
      <c r="I118" s="374"/>
      <c r="J118" s="80" t="s">
        <v>79</v>
      </c>
      <c r="K118" s="81">
        <v>43123</v>
      </c>
      <c r="L118" s="81"/>
      <c r="M118" s="79" t="s">
        <v>210</v>
      </c>
      <c r="N118" s="87">
        <v>49874000</v>
      </c>
      <c r="O118" s="83">
        <v>49874000</v>
      </c>
      <c r="P118" s="371" t="s">
        <v>122</v>
      </c>
      <c r="Q118" s="371"/>
      <c r="R118" s="371"/>
      <c r="S118" s="84" t="s">
        <v>87</v>
      </c>
      <c r="T118" s="45" t="s">
        <v>123</v>
      </c>
      <c r="U118" s="85">
        <v>1</v>
      </c>
      <c r="V118" s="54">
        <f t="shared" si="7"/>
        <v>1</v>
      </c>
      <c r="W118" s="55">
        <f t="shared" si="4"/>
        <v>1</v>
      </c>
      <c r="X118" s="56">
        <f t="shared" si="8"/>
        <v>1</v>
      </c>
      <c r="Y118" s="283">
        <f t="shared" si="6"/>
        <v>1</v>
      </c>
    </row>
    <row r="119" spans="1:25" s="86" customFormat="1" ht="215.25" customHeight="1" x14ac:dyDescent="0.25">
      <c r="A119" s="372" t="s">
        <v>117</v>
      </c>
      <c r="B119" s="372"/>
      <c r="C119" s="76" t="s">
        <v>84</v>
      </c>
      <c r="D119" s="77" t="s">
        <v>197</v>
      </c>
      <c r="E119" s="78" t="s">
        <v>198</v>
      </c>
      <c r="F119" s="373" t="s">
        <v>1638</v>
      </c>
      <c r="G119" s="374"/>
      <c r="H119" s="373" t="s">
        <v>1656</v>
      </c>
      <c r="I119" s="374"/>
      <c r="J119" s="80" t="s">
        <v>79</v>
      </c>
      <c r="K119" s="81">
        <v>43122</v>
      </c>
      <c r="L119" s="81"/>
      <c r="M119" s="79" t="s">
        <v>211</v>
      </c>
      <c r="N119" s="87">
        <v>49874000</v>
      </c>
      <c r="O119" s="83">
        <v>49874000</v>
      </c>
      <c r="P119" s="371" t="s">
        <v>122</v>
      </c>
      <c r="Q119" s="371"/>
      <c r="R119" s="371"/>
      <c r="S119" s="84" t="s">
        <v>87</v>
      </c>
      <c r="T119" s="45" t="s">
        <v>123</v>
      </c>
      <c r="U119" s="85">
        <v>1</v>
      </c>
      <c r="V119" s="54">
        <f t="shared" si="7"/>
        <v>1</v>
      </c>
      <c r="W119" s="55">
        <f t="shared" si="4"/>
        <v>1</v>
      </c>
      <c r="X119" s="56">
        <f t="shared" si="8"/>
        <v>1</v>
      </c>
      <c r="Y119" s="283">
        <f t="shared" si="6"/>
        <v>1</v>
      </c>
    </row>
    <row r="120" spans="1:25" s="86" customFormat="1" ht="215.25" customHeight="1" x14ac:dyDescent="0.25">
      <c r="A120" s="372" t="s">
        <v>117</v>
      </c>
      <c r="B120" s="372"/>
      <c r="C120" s="76" t="s">
        <v>84</v>
      </c>
      <c r="D120" s="77" t="s">
        <v>197</v>
      </c>
      <c r="E120" s="78" t="s">
        <v>198</v>
      </c>
      <c r="F120" s="373" t="s">
        <v>1638</v>
      </c>
      <c r="G120" s="374"/>
      <c r="H120" s="373" t="s">
        <v>1657</v>
      </c>
      <c r="I120" s="374"/>
      <c r="J120" s="80" t="s">
        <v>79</v>
      </c>
      <c r="K120" s="81">
        <v>43123</v>
      </c>
      <c r="L120" s="81"/>
      <c r="M120" s="79" t="s">
        <v>212</v>
      </c>
      <c r="N120" s="87">
        <v>84733000</v>
      </c>
      <c r="O120" s="83">
        <v>84733000</v>
      </c>
      <c r="P120" s="371" t="s">
        <v>122</v>
      </c>
      <c r="Q120" s="371"/>
      <c r="R120" s="371"/>
      <c r="S120" s="84" t="s">
        <v>87</v>
      </c>
      <c r="T120" s="45" t="s">
        <v>123</v>
      </c>
      <c r="U120" s="85">
        <v>1</v>
      </c>
      <c r="V120" s="54">
        <f t="shared" ref="V120:V151" si="9">+U120</f>
        <v>1</v>
      </c>
      <c r="W120" s="55">
        <f t="shared" ref="W120:W162" si="10">+O120/N120</f>
        <v>1</v>
      </c>
      <c r="X120" s="56">
        <f t="shared" ref="X120:X151" si="11">+W120/V120</f>
        <v>1</v>
      </c>
      <c r="Y120" s="283">
        <f t="shared" ref="Y120:Y164" si="12">X120</f>
        <v>1</v>
      </c>
    </row>
    <row r="121" spans="1:25" s="86" customFormat="1" ht="215.25" customHeight="1" x14ac:dyDescent="0.25">
      <c r="A121" s="372" t="s">
        <v>117</v>
      </c>
      <c r="B121" s="372"/>
      <c r="C121" s="76" t="s">
        <v>84</v>
      </c>
      <c r="D121" s="77" t="s">
        <v>197</v>
      </c>
      <c r="E121" s="78" t="s">
        <v>198</v>
      </c>
      <c r="F121" s="373" t="s">
        <v>1638</v>
      </c>
      <c r="G121" s="374"/>
      <c r="H121" s="373" t="s">
        <v>1658</v>
      </c>
      <c r="I121" s="374"/>
      <c r="J121" s="80" t="s">
        <v>79</v>
      </c>
      <c r="K121" s="81">
        <v>43126</v>
      </c>
      <c r="L121" s="81"/>
      <c r="M121" s="79" t="s">
        <v>213</v>
      </c>
      <c r="N121" s="87">
        <v>84722000</v>
      </c>
      <c r="O121" s="83">
        <v>84722000</v>
      </c>
      <c r="P121" s="371" t="s">
        <v>122</v>
      </c>
      <c r="Q121" s="371"/>
      <c r="R121" s="371"/>
      <c r="S121" s="84" t="s">
        <v>87</v>
      </c>
      <c r="T121" s="45" t="s">
        <v>123</v>
      </c>
      <c r="U121" s="85">
        <v>1</v>
      </c>
      <c r="V121" s="54">
        <f t="shared" si="9"/>
        <v>1</v>
      </c>
      <c r="W121" s="55">
        <f t="shared" si="10"/>
        <v>1</v>
      </c>
      <c r="X121" s="56">
        <f t="shared" si="11"/>
        <v>1</v>
      </c>
      <c r="Y121" s="283">
        <f t="shared" si="12"/>
        <v>1</v>
      </c>
    </row>
    <row r="122" spans="1:25" s="86" customFormat="1" ht="215.25" customHeight="1" x14ac:dyDescent="0.25">
      <c r="A122" s="372" t="s">
        <v>117</v>
      </c>
      <c r="B122" s="372"/>
      <c r="C122" s="76" t="s">
        <v>84</v>
      </c>
      <c r="D122" s="77" t="s">
        <v>197</v>
      </c>
      <c r="E122" s="78" t="s">
        <v>198</v>
      </c>
      <c r="F122" s="373" t="s">
        <v>1638</v>
      </c>
      <c r="G122" s="374"/>
      <c r="H122" s="373" t="s">
        <v>214</v>
      </c>
      <c r="I122" s="374"/>
      <c r="J122" s="80" t="s">
        <v>79</v>
      </c>
      <c r="K122" s="81"/>
      <c r="L122" s="81"/>
      <c r="M122" s="79"/>
      <c r="N122" s="87">
        <v>4364467</v>
      </c>
      <c r="O122" s="83">
        <v>4364467</v>
      </c>
      <c r="P122" s="371" t="s">
        <v>122</v>
      </c>
      <c r="Q122" s="371"/>
      <c r="R122" s="371"/>
      <c r="S122" s="84" t="s">
        <v>87</v>
      </c>
      <c r="T122" s="45" t="s">
        <v>123</v>
      </c>
      <c r="U122" s="85">
        <v>1</v>
      </c>
      <c r="V122" s="54">
        <f t="shared" si="9"/>
        <v>1</v>
      </c>
      <c r="W122" s="55">
        <f t="shared" si="10"/>
        <v>1</v>
      </c>
      <c r="X122" s="56">
        <f t="shared" si="11"/>
        <v>1</v>
      </c>
      <c r="Y122" s="283">
        <f t="shared" si="12"/>
        <v>1</v>
      </c>
    </row>
    <row r="123" spans="1:25" s="86" customFormat="1" ht="215.25" customHeight="1" x14ac:dyDescent="0.25">
      <c r="A123" s="372" t="s">
        <v>117</v>
      </c>
      <c r="B123" s="372"/>
      <c r="C123" s="76" t="s">
        <v>84</v>
      </c>
      <c r="D123" s="77" t="s">
        <v>197</v>
      </c>
      <c r="E123" s="78" t="s">
        <v>198</v>
      </c>
      <c r="F123" s="373" t="s">
        <v>1638</v>
      </c>
      <c r="G123" s="374"/>
      <c r="H123" s="373" t="s">
        <v>1659</v>
      </c>
      <c r="I123" s="374"/>
      <c r="J123" s="80" t="s">
        <v>79</v>
      </c>
      <c r="K123" s="81">
        <v>43126</v>
      </c>
      <c r="L123" s="81"/>
      <c r="M123" s="79" t="s">
        <v>215</v>
      </c>
      <c r="N123" s="87">
        <v>12495000</v>
      </c>
      <c r="O123" s="87">
        <v>12495000</v>
      </c>
      <c r="P123" s="371" t="s">
        <v>122</v>
      </c>
      <c r="Q123" s="371"/>
      <c r="R123" s="371"/>
      <c r="S123" s="84" t="s">
        <v>87</v>
      </c>
      <c r="T123" s="45" t="s">
        <v>123</v>
      </c>
      <c r="U123" s="85">
        <v>1</v>
      </c>
      <c r="V123" s="54">
        <f t="shared" si="9"/>
        <v>1</v>
      </c>
      <c r="W123" s="55">
        <f t="shared" si="10"/>
        <v>1</v>
      </c>
      <c r="X123" s="56">
        <f t="shared" si="11"/>
        <v>1</v>
      </c>
      <c r="Y123" s="283">
        <f t="shared" si="12"/>
        <v>1</v>
      </c>
    </row>
    <row r="124" spans="1:25" s="86" customFormat="1" ht="215.25" customHeight="1" x14ac:dyDescent="0.25">
      <c r="A124" s="372" t="s">
        <v>117</v>
      </c>
      <c r="B124" s="372"/>
      <c r="C124" s="76" t="s">
        <v>84</v>
      </c>
      <c r="D124" s="77" t="s">
        <v>197</v>
      </c>
      <c r="E124" s="78" t="s">
        <v>198</v>
      </c>
      <c r="F124" s="373" t="s">
        <v>1638</v>
      </c>
      <c r="G124" s="374"/>
      <c r="H124" s="373" t="s">
        <v>1660</v>
      </c>
      <c r="I124" s="374"/>
      <c r="J124" s="80" t="s">
        <v>79</v>
      </c>
      <c r="K124" s="81">
        <v>43126</v>
      </c>
      <c r="L124" s="81"/>
      <c r="M124" s="79" t="s">
        <v>216</v>
      </c>
      <c r="N124" s="87">
        <v>32904000</v>
      </c>
      <c r="O124" s="83">
        <v>32904000</v>
      </c>
      <c r="P124" s="371" t="s">
        <v>122</v>
      </c>
      <c r="Q124" s="371"/>
      <c r="R124" s="371"/>
      <c r="S124" s="84" t="s">
        <v>87</v>
      </c>
      <c r="T124" s="45" t="s">
        <v>123</v>
      </c>
      <c r="U124" s="85">
        <v>1</v>
      </c>
      <c r="V124" s="54">
        <f t="shared" si="9"/>
        <v>1</v>
      </c>
      <c r="W124" s="55">
        <f t="shared" si="10"/>
        <v>1</v>
      </c>
      <c r="X124" s="56">
        <f t="shared" si="11"/>
        <v>1</v>
      </c>
      <c r="Y124" s="283">
        <f t="shared" si="12"/>
        <v>1</v>
      </c>
    </row>
    <row r="125" spans="1:25" s="86" customFormat="1" ht="215.25" customHeight="1" x14ac:dyDescent="0.25">
      <c r="A125" s="372" t="s">
        <v>117</v>
      </c>
      <c r="B125" s="372"/>
      <c r="C125" s="76" t="s">
        <v>84</v>
      </c>
      <c r="D125" s="77" t="s">
        <v>197</v>
      </c>
      <c r="E125" s="78" t="s">
        <v>198</v>
      </c>
      <c r="F125" s="373" t="s">
        <v>1638</v>
      </c>
      <c r="G125" s="374"/>
      <c r="H125" s="373" t="s">
        <v>217</v>
      </c>
      <c r="I125" s="374"/>
      <c r="J125" s="80" t="s">
        <v>79</v>
      </c>
      <c r="K125" s="81">
        <v>43272</v>
      </c>
      <c r="L125" s="81"/>
      <c r="M125" s="79" t="s">
        <v>216</v>
      </c>
      <c r="N125" s="87">
        <v>14624000</v>
      </c>
      <c r="O125" s="83">
        <v>14624000</v>
      </c>
      <c r="P125" s="371" t="s">
        <v>122</v>
      </c>
      <c r="Q125" s="371"/>
      <c r="R125" s="371"/>
      <c r="S125" s="84" t="s">
        <v>87</v>
      </c>
      <c r="T125" s="45" t="s">
        <v>123</v>
      </c>
      <c r="U125" s="85">
        <v>1</v>
      </c>
      <c r="V125" s="54">
        <f t="shared" si="9"/>
        <v>1</v>
      </c>
      <c r="W125" s="55">
        <f t="shared" si="10"/>
        <v>1</v>
      </c>
      <c r="X125" s="56">
        <f t="shared" si="11"/>
        <v>1</v>
      </c>
      <c r="Y125" s="283">
        <f t="shared" si="12"/>
        <v>1</v>
      </c>
    </row>
    <row r="126" spans="1:25" s="86" customFormat="1" ht="215.25" customHeight="1" x14ac:dyDescent="0.25">
      <c r="A126" s="372" t="s">
        <v>117</v>
      </c>
      <c r="B126" s="372"/>
      <c r="C126" s="76" t="s">
        <v>84</v>
      </c>
      <c r="D126" s="77" t="s">
        <v>197</v>
      </c>
      <c r="E126" s="78" t="s">
        <v>198</v>
      </c>
      <c r="F126" s="373" t="s">
        <v>1638</v>
      </c>
      <c r="G126" s="374"/>
      <c r="H126" s="373" t="s">
        <v>1661</v>
      </c>
      <c r="I126" s="374"/>
      <c r="J126" s="80" t="s">
        <v>79</v>
      </c>
      <c r="K126" s="81">
        <v>43126</v>
      </c>
      <c r="L126" s="81"/>
      <c r="M126" s="79" t="s">
        <v>218</v>
      </c>
      <c r="N126" s="87">
        <v>11602000</v>
      </c>
      <c r="O126" s="83">
        <v>11602000</v>
      </c>
      <c r="P126" s="371" t="s">
        <v>122</v>
      </c>
      <c r="Q126" s="371"/>
      <c r="R126" s="371"/>
      <c r="S126" s="84" t="s">
        <v>87</v>
      </c>
      <c r="T126" s="45" t="s">
        <v>123</v>
      </c>
      <c r="U126" s="85">
        <v>1</v>
      </c>
      <c r="V126" s="54">
        <f t="shared" si="9"/>
        <v>1</v>
      </c>
      <c r="W126" s="55">
        <f t="shared" si="10"/>
        <v>1</v>
      </c>
      <c r="X126" s="56">
        <f t="shared" si="11"/>
        <v>1</v>
      </c>
      <c r="Y126" s="283">
        <f t="shared" si="12"/>
        <v>1</v>
      </c>
    </row>
    <row r="127" spans="1:25" s="86" customFormat="1" ht="215.25" customHeight="1" x14ac:dyDescent="0.25">
      <c r="A127" s="372" t="s">
        <v>117</v>
      </c>
      <c r="B127" s="372"/>
      <c r="C127" s="76" t="s">
        <v>84</v>
      </c>
      <c r="D127" s="77" t="s">
        <v>197</v>
      </c>
      <c r="E127" s="78" t="s">
        <v>198</v>
      </c>
      <c r="F127" s="373" t="s">
        <v>1638</v>
      </c>
      <c r="G127" s="374"/>
      <c r="H127" s="373" t="s">
        <v>1662</v>
      </c>
      <c r="I127" s="374"/>
      <c r="J127" s="80" t="s">
        <v>79</v>
      </c>
      <c r="K127" s="81">
        <v>43126</v>
      </c>
      <c r="L127" s="81"/>
      <c r="M127" s="79" t="s">
        <v>219</v>
      </c>
      <c r="N127" s="87">
        <v>49874000</v>
      </c>
      <c r="O127" s="83">
        <v>49874000</v>
      </c>
      <c r="P127" s="371" t="s">
        <v>122</v>
      </c>
      <c r="Q127" s="371"/>
      <c r="R127" s="371"/>
      <c r="S127" s="84" t="s">
        <v>87</v>
      </c>
      <c r="T127" s="45" t="s">
        <v>123</v>
      </c>
      <c r="U127" s="85">
        <v>1</v>
      </c>
      <c r="V127" s="54">
        <f t="shared" si="9"/>
        <v>1</v>
      </c>
      <c r="W127" s="55">
        <f t="shared" si="10"/>
        <v>1</v>
      </c>
      <c r="X127" s="56">
        <f t="shared" si="11"/>
        <v>1</v>
      </c>
      <c r="Y127" s="283">
        <f t="shared" si="12"/>
        <v>1</v>
      </c>
    </row>
    <row r="128" spans="1:25" s="86" customFormat="1" ht="215.25" customHeight="1" x14ac:dyDescent="0.25">
      <c r="A128" s="372" t="s">
        <v>117</v>
      </c>
      <c r="B128" s="372"/>
      <c r="C128" s="76" t="s">
        <v>84</v>
      </c>
      <c r="D128" s="77" t="s">
        <v>197</v>
      </c>
      <c r="E128" s="78" t="s">
        <v>198</v>
      </c>
      <c r="F128" s="373" t="s">
        <v>1638</v>
      </c>
      <c r="G128" s="374"/>
      <c r="H128" s="373" t="s">
        <v>220</v>
      </c>
      <c r="I128" s="374"/>
      <c r="J128" s="80" t="s">
        <v>79</v>
      </c>
      <c r="K128" s="81"/>
      <c r="L128" s="81"/>
      <c r="M128" s="79"/>
      <c r="N128" s="87">
        <v>2569267</v>
      </c>
      <c r="O128" s="83">
        <v>2569267</v>
      </c>
      <c r="P128" s="371" t="s">
        <v>122</v>
      </c>
      <c r="Q128" s="371"/>
      <c r="R128" s="371"/>
      <c r="S128" s="84" t="s">
        <v>87</v>
      </c>
      <c r="T128" s="45" t="s">
        <v>123</v>
      </c>
      <c r="U128" s="85">
        <v>1</v>
      </c>
      <c r="V128" s="54">
        <f t="shared" si="9"/>
        <v>1</v>
      </c>
      <c r="W128" s="55">
        <f t="shared" si="10"/>
        <v>1</v>
      </c>
      <c r="X128" s="56">
        <f t="shared" si="11"/>
        <v>1</v>
      </c>
      <c r="Y128" s="283">
        <f t="shared" si="12"/>
        <v>1</v>
      </c>
    </row>
    <row r="129" spans="1:25" s="86" customFormat="1" ht="317.25" customHeight="1" x14ac:dyDescent="0.25">
      <c r="A129" s="372" t="s">
        <v>117</v>
      </c>
      <c r="B129" s="372"/>
      <c r="C129" s="76" t="s">
        <v>84</v>
      </c>
      <c r="D129" s="77" t="s">
        <v>197</v>
      </c>
      <c r="E129" s="78" t="s">
        <v>198</v>
      </c>
      <c r="F129" s="373" t="s">
        <v>1638</v>
      </c>
      <c r="G129" s="374"/>
      <c r="H129" s="373" t="s">
        <v>1663</v>
      </c>
      <c r="I129" s="374"/>
      <c r="J129" s="80" t="s">
        <v>79</v>
      </c>
      <c r="K129" s="81">
        <v>43126</v>
      </c>
      <c r="L129" s="81"/>
      <c r="M129" s="79" t="s">
        <v>221</v>
      </c>
      <c r="N129" s="87">
        <v>49874000</v>
      </c>
      <c r="O129" s="83">
        <v>49874000</v>
      </c>
      <c r="P129" s="371" t="s">
        <v>122</v>
      </c>
      <c r="Q129" s="371"/>
      <c r="R129" s="371"/>
      <c r="S129" s="84" t="s">
        <v>87</v>
      </c>
      <c r="T129" s="45" t="s">
        <v>123</v>
      </c>
      <c r="U129" s="85">
        <v>1</v>
      </c>
      <c r="V129" s="54">
        <f t="shared" si="9"/>
        <v>1</v>
      </c>
      <c r="W129" s="55">
        <f t="shared" si="10"/>
        <v>1</v>
      </c>
      <c r="X129" s="56">
        <f t="shared" si="11"/>
        <v>1</v>
      </c>
      <c r="Y129" s="283">
        <f t="shared" si="12"/>
        <v>1</v>
      </c>
    </row>
    <row r="130" spans="1:25" s="86" customFormat="1" ht="317.25" customHeight="1" x14ac:dyDescent="0.25">
      <c r="A130" s="372" t="s">
        <v>117</v>
      </c>
      <c r="B130" s="372"/>
      <c r="C130" s="76" t="s">
        <v>84</v>
      </c>
      <c r="D130" s="77" t="s">
        <v>197</v>
      </c>
      <c r="E130" s="78" t="s">
        <v>198</v>
      </c>
      <c r="F130" s="373" t="s">
        <v>1638</v>
      </c>
      <c r="G130" s="374"/>
      <c r="H130" s="373" t="s">
        <v>222</v>
      </c>
      <c r="I130" s="374"/>
      <c r="J130" s="80" t="s">
        <v>79</v>
      </c>
      <c r="K130" s="81"/>
      <c r="L130" s="81"/>
      <c r="M130" s="79"/>
      <c r="N130" s="87">
        <v>2267000</v>
      </c>
      <c r="O130" s="83">
        <v>2267000</v>
      </c>
      <c r="P130" s="371" t="s">
        <v>122</v>
      </c>
      <c r="Q130" s="371"/>
      <c r="R130" s="371"/>
      <c r="S130" s="84" t="s">
        <v>87</v>
      </c>
      <c r="T130" s="45" t="s">
        <v>123</v>
      </c>
      <c r="U130" s="85">
        <v>1</v>
      </c>
      <c r="V130" s="54">
        <f t="shared" si="9"/>
        <v>1</v>
      </c>
      <c r="W130" s="55">
        <f t="shared" si="10"/>
        <v>1</v>
      </c>
      <c r="X130" s="56">
        <f t="shared" si="11"/>
        <v>1</v>
      </c>
      <c r="Y130" s="283">
        <f t="shared" si="12"/>
        <v>1</v>
      </c>
    </row>
    <row r="131" spans="1:25" s="86" customFormat="1" ht="317.25" customHeight="1" x14ac:dyDescent="0.25">
      <c r="A131" s="372" t="s">
        <v>117</v>
      </c>
      <c r="B131" s="372"/>
      <c r="C131" s="76" t="s">
        <v>84</v>
      </c>
      <c r="D131" s="77" t="s">
        <v>197</v>
      </c>
      <c r="E131" s="78" t="s">
        <v>198</v>
      </c>
      <c r="F131" s="373" t="s">
        <v>1638</v>
      </c>
      <c r="G131" s="374"/>
      <c r="H131" s="373" t="s">
        <v>223</v>
      </c>
      <c r="I131" s="374"/>
      <c r="J131" s="80" t="s">
        <v>79</v>
      </c>
      <c r="K131" s="81">
        <v>43410</v>
      </c>
      <c r="L131" s="81"/>
      <c r="M131" s="79" t="s">
        <v>224</v>
      </c>
      <c r="N131" s="87">
        <v>6628300</v>
      </c>
      <c r="O131" s="83">
        <v>6628300</v>
      </c>
      <c r="P131" s="371" t="s">
        <v>122</v>
      </c>
      <c r="Q131" s="371"/>
      <c r="R131" s="371"/>
      <c r="S131" s="84" t="s">
        <v>87</v>
      </c>
      <c r="T131" s="45" t="s">
        <v>123</v>
      </c>
      <c r="U131" s="85">
        <v>1</v>
      </c>
      <c r="V131" s="54">
        <f t="shared" si="9"/>
        <v>1</v>
      </c>
      <c r="W131" s="55">
        <f t="shared" si="10"/>
        <v>1</v>
      </c>
      <c r="X131" s="56">
        <f t="shared" si="11"/>
        <v>1</v>
      </c>
      <c r="Y131" s="283">
        <f t="shared" si="12"/>
        <v>1</v>
      </c>
    </row>
    <row r="132" spans="1:25" s="86" customFormat="1" ht="317.25" customHeight="1" x14ac:dyDescent="0.25">
      <c r="A132" s="372" t="s">
        <v>117</v>
      </c>
      <c r="B132" s="372"/>
      <c r="C132" s="76" t="s">
        <v>84</v>
      </c>
      <c r="D132" s="77" t="s">
        <v>197</v>
      </c>
      <c r="E132" s="78" t="s">
        <v>198</v>
      </c>
      <c r="F132" s="373" t="s">
        <v>1638</v>
      </c>
      <c r="G132" s="374"/>
      <c r="H132" s="373" t="s">
        <v>223</v>
      </c>
      <c r="I132" s="374"/>
      <c r="J132" s="80" t="s">
        <v>79</v>
      </c>
      <c r="K132" s="81">
        <v>43399</v>
      </c>
      <c r="L132" s="81"/>
      <c r="M132" s="79" t="s">
        <v>225</v>
      </c>
      <c r="N132" s="87">
        <v>7798000</v>
      </c>
      <c r="O132" s="83">
        <v>7798000</v>
      </c>
      <c r="P132" s="371" t="s">
        <v>122</v>
      </c>
      <c r="Q132" s="371"/>
      <c r="R132" s="371"/>
      <c r="S132" s="84" t="s">
        <v>87</v>
      </c>
      <c r="T132" s="45" t="s">
        <v>123</v>
      </c>
      <c r="U132" s="85">
        <v>1</v>
      </c>
      <c r="V132" s="54">
        <f t="shared" si="9"/>
        <v>1</v>
      </c>
      <c r="W132" s="55">
        <f t="shared" si="10"/>
        <v>1</v>
      </c>
      <c r="X132" s="56">
        <f t="shared" si="11"/>
        <v>1</v>
      </c>
      <c r="Y132" s="283">
        <f t="shared" si="12"/>
        <v>1</v>
      </c>
    </row>
    <row r="133" spans="1:25" s="86" customFormat="1" ht="215.25" customHeight="1" x14ac:dyDescent="0.25">
      <c r="A133" s="372" t="s">
        <v>117</v>
      </c>
      <c r="B133" s="372"/>
      <c r="C133" s="76" t="s">
        <v>84</v>
      </c>
      <c r="D133" s="77" t="s">
        <v>197</v>
      </c>
      <c r="E133" s="78" t="s">
        <v>198</v>
      </c>
      <c r="F133" s="373" t="s">
        <v>1638</v>
      </c>
      <c r="G133" s="374"/>
      <c r="H133" s="373" t="s">
        <v>223</v>
      </c>
      <c r="I133" s="374"/>
      <c r="J133" s="80" t="s">
        <v>79</v>
      </c>
      <c r="K133" s="81">
        <v>43391</v>
      </c>
      <c r="L133" s="81"/>
      <c r="M133" s="79" t="s">
        <v>226</v>
      </c>
      <c r="N133" s="87">
        <v>9097667</v>
      </c>
      <c r="O133" s="83">
        <v>9097667</v>
      </c>
      <c r="P133" s="371" t="s">
        <v>122</v>
      </c>
      <c r="Q133" s="371"/>
      <c r="R133" s="371"/>
      <c r="S133" s="84" t="s">
        <v>87</v>
      </c>
      <c r="T133" s="45" t="s">
        <v>123</v>
      </c>
      <c r="U133" s="85">
        <v>1</v>
      </c>
      <c r="V133" s="54">
        <f t="shared" si="9"/>
        <v>1</v>
      </c>
      <c r="W133" s="55">
        <f t="shared" si="10"/>
        <v>1</v>
      </c>
      <c r="X133" s="56">
        <f t="shared" si="11"/>
        <v>1</v>
      </c>
      <c r="Y133" s="283">
        <f t="shared" si="12"/>
        <v>1</v>
      </c>
    </row>
    <row r="134" spans="1:25" s="86" customFormat="1" ht="314.25" customHeight="1" x14ac:dyDescent="0.25">
      <c r="A134" s="372" t="s">
        <v>117</v>
      </c>
      <c r="B134" s="372"/>
      <c r="C134" s="76" t="s">
        <v>84</v>
      </c>
      <c r="D134" s="77" t="s">
        <v>197</v>
      </c>
      <c r="E134" s="78" t="s">
        <v>198</v>
      </c>
      <c r="F134" s="373" t="s">
        <v>1638</v>
      </c>
      <c r="G134" s="374"/>
      <c r="H134" s="373" t="s">
        <v>227</v>
      </c>
      <c r="I134" s="374"/>
      <c r="J134" s="80" t="s">
        <v>79</v>
      </c>
      <c r="K134" s="81">
        <v>43377</v>
      </c>
      <c r="L134" s="81"/>
      <c r="M134" s="79" t="s">
        <v>228</v>
      </c>
      <c r="N134" s="87">
        <v>12019000</v>
      </c>
      <c r="O134" s="83">
        <v>12019000</v>
      </c>
      <c r="P134" s="371" t="s">
        <v>122</v>
      </c>
      <c r="Q134" s="371"/>
      <c r="R134" s="371"/>
      <c r="S134" s="84" t="s">
        <v>87</v>
      </c>
      <c r="T134" s="45" t="s">
        <v>123</v>
      </c>
      <c r="U134" s="85">
        <v>1</v>
      </c>
      <c r="V134" s="54">
        <f t="shared" si="9"/>
        <v>1</v>
      </c>
      <c r="W134" s="55">
        <f t="shared" si="10"/>
        <v>1</v>
      </c>
      <c r="X134" s="56">
        <f t="shared" si="11"/>
        <v>1</v>
      </c>
      <c r="Y134" s="283">
        <f t="shared" si="12"/>
        <v>1</v>
      </c>
    </row>
    <row r="135" spans="1:25" s="86" customFormat="1" ht="314.25" customHeight="1" x14ac:dyDescent="0.25">
      <c r="A135" s="372" t="s">
        <v>117</v>
      </c>
      <c r="B135" s="372"/>
      <c r="C135" s="76" t="s">
        <v>84</v>
      </c>
      <c r="D135" s="77" t="s">
        <v>197</v>
      </c>
      <c r="E135" s="78" t="s">
        <v>198</v>
      </c>
      <c r="F135" s="373" t="s">
        <v>1638</v>
      </c>
      <c r="G135" s="374"/>
      <c r="H135" s="373" t="s">
        <v>229</v>
      </c>
      <c r="I135" s="374"/>
      <c r="J135" s="80" t="s">
        <v>79</v>
      </c>
      <c r="K135" s="81">
        <v>43378</v>
      </c>
      <c r="L135" s="81"/>
      <c r="M135" s="79" t="s">
        <v>230</v>
      </c>
      <c r="N135" s="87">
        <v>17160000</v>
      </c>
      <c r="O135" s="83">
        <v>17160000</v>
      </c>
      <c r="P135" s="371" t="s">
        <v>122</v>
      </c>
      <c r="Q135" s="371"/>
      <c r="R135" s="371"/>
      <c r="S135" s="84" t="s">
        <v>87</v>
      </c>
      <c r="T135" s="45" t="s">
        <v>123</v>
      </c>
      <c r="U135" s="85">
        <v>1</v>
      </c>
      <c r="V135" s="54">
        <f t="shared" si="9"/>
        <v>1</v>
      </c>
      <c r="W135" s="55">
        <f t="shared" si="10"/>
        <v>1</v>
      </c>
      <c r="X135" s="56">
        <f t="shared" si="11"/>
        <v>1</v>
      </c>
      <c r="Y135" s="283">
        <f t="shared" si="12"/>
        <v>1</v>
      </c>
    </row>
    <row r="136" spans="1:25" s="86" customFormat="1" ht="314.25" customHeight="1" x14ac:dyDescent="0.25">
      <c r="A136" s="372" t="s">
        <v>117</v>
      </c>
      <c r="B136" s="372"/>
      <c r="C136" s="76" t="s">
        <v>84</v>
      </c>
      <c r="D136" s="77" t="s">
        <v>197</v>
      </c>
      <c r="E136" s="78" t="s">
        <v>198</v>
      </c>
      <c r="F136" s="373" t="s">
        <v>1638</v>
      </c>
      <c r="G136" s="374"/>
      <c r="H136" s="373" t="s">
        <v>231</v>
      </c>
      <c r="I136" s="374"/>
      <c r="J136" s="80" t="s">
        <v>79</v>
      </c>
      <c r="K136" s="81">
        <v>43378</v>
      </c>
      <c r="L136" s="81"/>
      <c r="M136" s="79" t="s">
        <v>232</v>
      </c>
      <c r="N136" s="87">
        <v>12090667</v>
      </c>
      <c r="O136" s="83">
        <v>12090667</v>
      </c>
      <c r="P136" s="371" t="s">
        <v>122</v>
      </c>
      <c r="Q136" s="371"/>
      <c r="R136" s="371"/>
      <c r="S136" s="84" t="s">
        <v>87</v>
      </c>
      <c r="T136" s="45" t="s">
        <v>123</v>
      </c>
      <c r="U136" s="85">
        <v>1</v>
      </c>
      <c r="V136" s="54">
        <f t="shared" si="9"/>
        <v>1</v>
      </c>
      <c r="W136" s="55">
        <f t="shared" si="10"/>
        <v>1</v>
      </c>
      <c r="X136" s="56">
        <f t="shared" si="11"/>
        <v>1</v>
      </c>
      <c r="Y136" s="283">
        <f t="shared" si="12"/>
        <v>1</v>
      </c>
    </row>
    <row r="137" spans="1:25" s="86" customFormat="1" ht="314.25" customHeight="1" x14ac:dyDescent="0.25">
      <c r="A137" s="372" t="s">
        <v>117</v>
      </c>
      <c r="B137" s="372"/>
      <c r="C137" s="76" t="s">
        <v>84</v>
      </c>
      <c r="D137" s="77" t="s">
        <v>197</v>
      </c>
      <c r="E137" s="78" t="s">
        <v>198</v>
      </c>
      <c r="F137" s="373" t="s">
        <v>1638</v>
      </c>
      <c r="G137" s="374"/>
      <c r="H137" s="373" t="s">
        <v>233</v>
      </c>
      <c r="I137" s="374"/>
      <c r="J137" s="80" t="s">
        <v>79</v>
      </c>
      <c r="K137" s="81">
        <v>43363</v>
      </c>
      <c r="L137" s="81"/>
      <c r="M137" s="79" t="s">
        <v>234</v>
      </c>
      <c r="N137" s="87">
        <v>15415600</v>
      </c>
      <c r="O137" s="83">
        <v>15415600</v>
      </c>
      <c r="P137" s="371" t="s">
        <v>122</v>
      </c>
      <c r="Q137" s="371"/>
      <c r="R137" s="371"/>
      <c r="S137" s="84" t="s">
        <v>87</v>
      </c>
      <c r="T137" s="45" t="s">
        <v>123</v>
      </c>
      <c r="U137" s="85">
        <v>1</v>
      </c>
      <c r="V137" s="54">
        <f t="shared" si="9"/>
        <v>1</v>
      </c>
      <c r="W137" s="55">
        <f t="shared" si="10"/>
        <v>1</v>
      </c>
      <c r="X137" s="56">
        <f t="shared" si="11"/>
        <v>1</v>
      </c>
      <c r="Y137" s="283">
        <f t="shared" si="12"/>
        <v>1</v>
      </c>
    </row>
    <row r="138" spans="1:25" s="86" customFormat="1" ht="314.25" customHeight="1" x14ac:dyDescent="0.25">
      <c r="A138" s="372" t="s">
        <v>117</v>
      </c>
      <c r="B138" s="372"/>
      <c r="C138" s="76" t="s">
        <v>84</v>
      </c>
      <c r="D138" s="77" t="s">
        <v>197</v>
      </c>
      <c r="E138" s="78" t="s">
        <v>198</v>
      </c>
      <c r="F138" s="373" t="s">
        <v>1638</v>
      </c>
      <c r="G138" s="374"/>
      <c r="H138" s="373" t="s">
        <v>235</v>
      </c>
      <c r="I138" s="374"/>
      <c r="J138" s="80" t="s">
        <v>79</v>
      </c>
      <c r="K138" s="81">
        <v>43334</v>
      </c>
      <c r="L138" s="81"/>
      <c r="M138" s="79" t="s">
        <v>236</v>
      </c>
      <c r="N138" s="87">
        <v>19345066</v>
      </c>
      <c r="O138" s="83">
        <v>19345066</v>
      </c>
      <c r="P138" s="371" t="s">
        <v>122</v>
      </c>
      <c r="Q138" s="371"/>
      <c r="R138" s="371"/>
      <c r="S138" s="84" t="s">
        <v>87</v>
      </c>
      <c r="T138" s="45" t="s">
        <v>123</v>
      </c>
      <c r="U138" s="85">
        <v>1</v>
      </c>
      <c r="V138" s="54">
        <f t="shared" si="9"/>
        <v>1</v>
      </c>
      <c r="W138" s="55">
        <f t="shared" si="10"/>
        <v>1</v>
      </c>
      <c r="X138" s="56">
        <f t="shared" si="11"/>
        <v>1</v>
      </c>
      <c r="Y138" s="283">
        <f t="shared" si="12"/>
        <v>1</v>
      </c>
    </row>
    <row r="139" spans="1:25" s="86" customFormat="1" ht="215.25" customHeight="1" x14ac:dyDescent="0.25">
      <c r="A139" s="372" t="s">
        <v>117</v>
      </c>
      <c r="B139" s="372"/>
      <c r="C139" s="76" t="s">
        <v>84</v>
      </c>
      <c r="D139" s="77" t="s">
        <v>197</v>
      </c>
      <c r="E139" s="78" t="s">
        <v>198</v>
      </c>
      <c r="F139" s="373" t="s">
        <v>1638</v>
      </c>
      <c r="G139" s="374"/>
      <c r="H139" s="373" t="s">
        <v>237</v>
      </c>
      <c r="I139" s="374"/>
      <c r="J139" s="80" t="s">
        <v>79</v>
      </c>
      <c r="K139" s="81">
        <v>43439</v>
      </c>
      <c r="L139" s="81"/>
      <c r="M139" s="79" t="s">
        <v>218</v>
      </c>
      <c r="N139" s="87">
        <v>3093867</v>
      </c>
      <c r="O139" s="87">
        <v>3093867</v>
      </c>
      <c r="P139" s="371" t="s">
        <v>122</v>
      </c>
      <c r="Q139" s="371"/>
      <c r="R139" s="371"/>
      <c r="S139" s="84" t="s">
        <v>87</v>
      </c>
      <c r="T139" s="45" t="s">
        <v>123</v>
      </c>
      <c r="U139" s="85">
        <v>1</v>
      </c>
      <c r="V139" s="54">
        <f t="shared" si="9"/>
        <v>1</v>
      </c>
      <c r="W139" s="55">
        <f t="shared" si="10"/>
        <v>1</v>
      </c>
      <c r="X139" s="56">
        <f t="shared" si="11"/>
        <v>1</v>
      </c>
      <c r="Y139" s="283">
        <f t="shared" si="12"/>
        <v>1</v>
      </c>
    </row>
    <row r="140" spans="1:25" s="86" customFormat="1" ht="215.25" customHeight="1" x14ac:dyDescent="0.25">
      <c r="A140" s="372" t="s">
        <v>117</v>
      </c>
      <c r="B140" s="372"/>
      <c r="C140" s="76" t="s">
        <v>84</v>
      </c>
      <c r="D140" s="77" t="s">
        <v>197</v>
      </c>
      <c r="E140" s="78" t="s">
        <v>198</v>
      </c>
      <c r="F140" s="373" t="s">
        <v>1638</v>
      </c>
      <c r="G140" s="374"/>
      <c r="H140" s="373" t="s">
        <v>238</v>
      </c>
      <c r="I140" s="374"/>
      <c r="J140" s="80" t="s">
        <v>79</v>
      </c>
      <c r="K140" s="81">
        <v>43444</v>
      </c>
      <c r="L140" s="81"/>
      <c r="M140" s="79" t="s">
        <v>239</v>
      </c>
      <c r="N140" s="87">
        <v>4723734</v>
      </c>
      <c r="O140" s="87">
        <v>4723734</v>
      </c>
      <c r="P140" s="371" t="s">
        <v>122</v>
      </c>
      <c r="Q140" s="371"/>
      <c r="R140" s="371"/>
      <c r="S140" s="84" t="s">
        <v>87</v>
      </c>
      <c r="T140" s="45" t="s">
        <v>123</v>
      </c>
      <c r="U140" s="85">
        <v>1</v>
      </c>
      <c r="V140" s="54">
        <f t="shared" si="9"/>
        <v>1</v>
      </c>
      <c r="W140" s="55">
        <f t="shared" si="10"/>
        <v>1</v>
      </c>
      <c r="X140" s="56">
        <f t="shared" si="11"/>
        <v>1</v>
      </c>
      <c r="Y140" s="283">
        <f t="shared" si="12"/>
        <v>1</v>
      </c>
    </row>
    <row r="141" spans="1:25" s="86" customFormat="1" ht="215.25" customHeight="1" x14ac:dyDescent="0.25">
      <c r="A141" s="372" t="s">
        <v>117</v>
      </c>
      <c r="B141" s="372"/>
      <c r="C141" s="76" t="s">
        <v>84</v>
      </c>
      <c r="D141" s="77" t="s">
        <v>197</v>
      </c>
      <c r="E141" s="78" t="s">
        <v>198</v>
      </c>
      <c r="F141" s="373" t="s">
        <v>1638</v>
      </c>
      <c r="G141" s="374"/>
      <c r="H141" s="373" t="s">
        <v>240</v>
      </c>
      <c r="I141" s="374"/>
      <c r="J141" s="80" t="s">
        <v>79</v>
      </c>
      <c r="K141" s="81">
        <v>43419</v>
      </c>
      <c r="L141" s="81"/>
      <c r="M141" s="79" t="s">
        <v>241</v>
      </c>
      <c r="N141" s="87">
        <v>3929466</v>
      </c>
      <c r="O141" s="87">
        <v>3929466</v>
      </c>
      <c r="P141" s="371" t="s">
        <v>122</v>
      </c>
      <c r="Q141" s="371"/>
      <c r="R141" s="371"/>
      <c r="S141" s="84" t="s">
        <v>87</v>
      </c>
      <c r="T141" s="45" t="s">
        <v>123</v>
      </c>
      <c r="U141" s="85">
        <v>1</v>
      </c>
      <c r="V141" s="54">
        <f t="shared" si="9"/>
        <v>1</v>
      </c>
      <c r="W141" s="55">
        <f t="shared" si="10"/>
        <v>1</v>
      </c>
      <c r="X141" s="56">
        <f t="shared" si="11"/>
        <v>1</v>
      </c>
      <c r="Y141" s="283">
        <f t="shared" si="12"/>
        <v>1</v>
      </c>
    </row>
    <row r="142" spans="1:25" s="86" customFormat="1" ht="215.25" customHeight="1" x14ac:dyDescent="0.25">
      <c r="A142" s="372" t="s">
        <v>117</v>
      </c>
      <c r="B142" s="372"/>
      <c r="C142" s="76" t="s">
        <v>84</v>
      </c>
      <c r="D142" s="77" t="s">
        <v>197</v>
      </c>
      <c r="E142" s="78" t="s">
        <v>198</v>
      </c>
      <c r="F142" s="373" t="s">
        <v>1638</v>
      </c>
      <c r="G142" s="374"/>
      <c r="H142" s="373" t="s">
        <v>258</v>
      </c>
      <c r="I142" s="374"/>
      <c r="J142" s="80" t="s">
        <v>79</v>
      </c>
      <c r="K142" s="81"/>
      <c r="L142" s="81"/>
      <c r="M142" s="79"/>
      <c r="N142" s="87">
        <v>117243860</v>
      </c>
      <c r="O142" s="87">
        <v>0</v>
      </c>
      <c r="P142" s="371" t="s">
        <v>122</v>
      </c>
      <c r="Q142" s="371"/>
      <c r="R142" s="371"/>
      <c r="S142" s="84" t="s">
        <v>87</v>
      </c>
      <c r="T142" s="45" t="s">
        <v>123</v>
      </c>
      <c r="U142" s="85">
        <v>1</v>
      </c>
      <c r="V142" s="54">
        <f t="shared" si="9"/>
        <v>1</v>
      </c>
      <c r="W142" s="55">
        <f t="shared" si="10"/>
        <v>0</v>
      </c>
      <c r="X142" s="56">
        <f t="shared" si="11"/>
        <v>0</v>
      </c>
      <c r="Y142" s="283">
        <f t="shared" si="12"/>
        <v>0</v>
      </c>
    </row>
    <row r="143" spans="1:25" s="86" customFormat="1" ht="215.25" customHeight="1" x14ac:dyDescent="0.25">
      <c r="A143" s="372" t="s">
        <v>117</v>
      </c>
      <c r="B143" s="372"/>
      <c r="C143" s="76" t="s">
        <v>84</v>
      </c>
      <c r="D143" s="77" t="s">
        <v>197</v>
      </c>
      <c r="E143" s="78" t="s">
        <v>198</v>
      </c>
      <c r="F143" s="373" t="s">
        <v>1638</v>
      </c>
      <c r="G143" s="374"/>
      <c r="H143" s="373" t="s">
        <v>187</v>
      </c>
      <c r="I143" s="374"/>
      <c r="J143" s="80" t="s">
        <v>79</v>
      </c>
      <c r="K143" s="81">
        <v>43357</v>
      </c>
      <c r="L143" s="81"/>
      <c r="M143" s="79" t="s">
        <v>188</v>
      </c>
      <c r="N143" s="87">
        <v>1700406917</v>
      </c>
      <c r="O143" s="87">
        <v>1700406917</v>
      </c>
      <c r="P143" s="371" t="s">
        <v>122</v>
      </c>
      <c r="Q143" s="371"/>
      <c r="R143" s="371"/>
      <c r="S143" s="84" t="s">
        <v>87</v>
      </c>
      <c r="T143" s="45" t="s">
        <v>123</v>
      </c>
      <c r="U143" s="85">
        <v>1</v>
      </c>
      <c r="V143" s="54">
        <f t="shared" si="9"/>
        <v>1</v>
      </c>
      <c r="W143" s="55">
        <f t="shared" si="10"/>
        <v>1</v>
      </c>
      <c r="X143" s="56">
        <f t="shared" si="11"/>
        <v>1</v>
      </c>
      <c r="Y143" s="283">
        <f t="shared" si="12"/>
        <v>1</v>
      </c>
    </row>
    <row r="144" spans="1:25" s="86" customFormat="1" ht="215.25" customHeight="1" x14ac:dyDescent="0.25">
      <c r="A144" s="372" t="s">
        <v>117</v>
      </c>
      <c r="B144" s="372"/>
      <c r="C144" s="76" t="s">
        <v>84</v>
      </c>
      <c r="D144" s="77" t="s">
        <v>197</v>
      </c>
      <c r="E144" s="78" t="s">
        <v>198</v>
      </c>
      <c r="F144" s="373" t="s">
        <v>1638</v>
      </c>
      <c r="G144" s="374"/>
      <c r="H144" s="373" t="s">
        <v>189</v>
      </c>
      <c r="I144" s="374"/>
      <c r="J144" s="80" t="s">
        <v>79</v>
      </c>
      <c r="K144" s="81">
        <v>43329</v>
      </c>
      <c r="L144" s="81"/>
      <c r="M144" s="79" t="s">
        <v>190</v>
      </c>
      <c r="N144" s="87">
        <v>264775000</v>
      </c>
      <c r="O144" s="87">
        <v>264775000</v>
      </c>
      <c r="P144" s="371" t="s">
        <v>122</v>
      </c>
      <c r="Q144" s="371"/>
      <c r="R144" s="371"/>
      <c r="S144" s="84" t="s">
        <v>87</v>
      </c>
      <c r="T144" s="45" t="s">
        <v>123</v>
      </c>
      <c r="U144" s="85">
        <v>1</v>
      </c>
      <c r="V144" s="54">
        <f t="shared" si="9"/>
        <v>1</v>
      </c>
      <c r="W144" s="55">
        <f t="shared" si="10"/>
        <v>1</v>
      </c>
      <c r="X144" s="56">
        <f t="shared" si="11"/>
        <v>1</v>
      </c>
      <c r="Y144" s="283">
        <f t="shared" si="12"/>
        <v>1</v>
      </c>
    </row>
    <row r="145" spans="1:25" s="86" customFormat="1" ht="215.25" customHeight="1" x14ac:dyDescent="0.25">
      <c r="A145" s="372" t="s">
        <v>117</v>
      </c>
      <c r="B145" s="372"/>
      <c r="C145" s="76" t="s">
        <v>84</v>
      </c>
      <c r="D145" s="77" t="s">
        <v>197</v>
      </c>
      <c r="E145" s="78" t="s">
        <v>198</v>
      </c>
      <c r="F145" s="373" t="s">
        <v>1638</v>
      </c>
      <c r="G145" s="374"/>
      <c r="H145" s="373" t="s">
        <v>191</v>
      </c>
      <c r="I145" s="374"/>
      <c r="J145" s="80" t="s">
        <v>79</v>
      </c>
      <c r="K145" s="81">
        <v>43357</v>
      </c>
      <c r="L145" s="81"/>
      <c r="M145" s="79" t="s">
        <v>188</v>
      </c>
      <c r="N145" s="87">
        <v>80947756</v>
      </c>
      <c r="O145" s="87">
        <v>80947756</v>
      </c>
      <c r="P145" s="371" t="s">
        <v>122</v>
      </c>
      <c r="Q145" s="371"/>
      <c r="R145" s="371"/>
      <c r="S145" s="84" t="s">
        <v>87</v>
      </c>
      <c r="T145" s="45" t="s">
        <v>123</v>
      </c>
      <c r="U145" s="85">
        <v>1</v>
      </c>
      <c r="V145" s="54">
        <f t="shared" si="9"/>
        <v>1</v>
      </c>
      <c r="W145" s="55">
        <f t="shared" si="10"/>
        <v>1</v>
      </c>
      <c r="X145" s="56">
        <f t="shared" si="11"/>
        <v>1</v>
      </c>
      <c r="Y145" s="283">
        <f t="shared" si="12"/>
        <v>1</v>
      </c>
    </row>
    <row r="146" spans="1:25" s="86" customFormat="1" ht="215.25" customHeight="1" x14ac:dyDescent="0.25">
      <c r="A146" s="372" t="s">
        <v>117</v>
      </c>
      <c r="B146" s="372"/>
      <c r="C146" s="76" t="s">
        <v>84</v>
      </c>
      <c r="D146" s="77" t="s">
        <v>197</v>
      </c>
      <c r="E146" s="78" t="s">
        <v>198</v>
      </c>
      <c r="F146" s="373" t="s">
        <v>1638</v>
      </c>
      <c r="G146" s="374"/>
      <c r="H146" s="373" t="s">
        <v>192</v>
      </c>
      <c r="I146" s="374"/>
      <c r="J146" s="80" t="s">
        <v>79</v>
      </c>
      <c r="K146" s="81">
        <v>43441</v>
      </c>
      <c r="L146" s="81"/>
      <c r="M146" s="79" t="s">
        <v>193</v>
      </c>
      <c r="N146" s="87">
        <v>849627920</v>
      </c>
      <c r="O146" s="87">
        <v>849627920</v>
      </c>
      <c r="P146" s="371" t="s">
        <v>122</v>
      </c>
      <c r="Q146" s="371"/>
      <c r="R146" s="371"/>
      <c r="S146" s="84" t="s">
        <v>87</v>
      </c>
      <c r="T146" s="45" t="s">
        <v>123</v>
      </c>
      <c r="U146" s="85">
        <v>1</v>
      </c>
      <c r="V146" s="54">
        <f t="shared" si="9"/>
        <v>1</v>
      </c>
      <c r="W146" s="55">
        <f t="shared" si="10"/>
        <v>1</v>
      </c>
      <c r="X146" s="56">
        <f t="shared" si="11"/>
        <v>1</v>
      </c>
      <c r="Y146" s="283">
        <f t="shared" si="12"/>
        <v>1</v>
      </c>
    </row>
    <row r="147" spans="1:25" s="86" customFormat="1" ht="215.25" customHeight="1" x14ac:dyDescent="0.25">
      <c r="A147" s="372" t="s">
        <v>117</v>
      </c>
      <c r="B147" s="372"/>
      <c r="C147" s="76" t="s">
        <v>84</v>
      </c>
      <c r="D147" s="77" t="s">
        <v>197</v>
      </c>
      <c r="E147" s="78" t="s">
        <v>198</v>
      </c>
      <c r="F147" s="373" t="s">
        <v>1638</v>
      </c>
      <c r="G147" s="374"/>
      <c r="H147" s="373" t="s">
        <v>192</v>
      </c>
      <c r="I147" s="374"/>
      <c r="J147" s="80" t="s">
        <v>79</v>
      </c>
      <c r="K147" s="81"/>
      <c r="L147" s="81"/>
      <c r="M147" s="79"/>
      <c r="N147" s="87">
        <v>372080</v>
      </c>
      <c r="O147" s="87">
        <v>0</v>
      </c>
      <c r="P147" s="371" t="s">
        <v>122</v>
      </c>
      <c r="Q147" s="371"/>
      <c r="R147" s="371"/>
      <c r="S147" s="84" t="s">
        <v>87</v>
      </c>
      <c r="T147" s="45" t="s">
        <v>123</v>
      </c>
      <c r="U147" s="85">
        <v>1</v>
      </c>
      <c r="V147" s="54">
        <f t="shared" si="9"/>
        <v>1</v>
      </c>
      <c r="W147" s="55">
        <f t="shared" si="10"/>
        <v>0</v>
      </c>
      <c r="X147" s="56">
        <f t="shared" si="11"/>
        <v>0</v>
      </c>
      <c r="Y147" s="283">
        <f t="shared" si="12"/>
        <v>0</v>
      </c>
    </row>
    <row r="148" spans="1:25" s="86" customFormat="1" ht="215.25" customHeight="1" x14ac:dyDescent="0.25">
      <c r="A148" s="372" t="s">
        <v>117</v>
      </c>
      <c r="B148" s="372"/>
      <c r="C148" s="76" t="s">
        <v>84</v>
      </c>
      <c r="D148" s="77" t="s">
        <v>197</v>
      </c>
      <c r="E148" s="78" t="s">
        <v>198</v>
      </c>
      <c r="F148" s="373" t="s">
        <v>1638</v>
      </c>
      <c r="G148" s="374"/>
      <c r="H148" s="373" t="s">
        <v>194</v>
      </c>
      <c r="I148" s="374"/>
      <c r="J148" s="80" t="s">
        <v>79</v>
      </c>
      <c r="K148" s="81">
        <v>43445</v>
      </c>
      <c r="L148" s="81"/>
      <c r="M148" s="79" t="s">
        <v>195</v>
      </c>
      <c r="N148" s="87">
        <v>70000000</v>
      </c>
      <c r="O148" s="87">
        <v>70000000</v>
      </c>
      <c r="P148" s="371" t="s">
        <v>122</v>
      </c>
      <c r="Q148" s="371"/>
      <c r="R148" s="371"/>
      <c r="S148" s="84" t="s">
        <v>87</v>
      </c>
      <c r="T148" s="45" t="s">
        <v>123</v>
      </c>
      <c r="U148" s="85">
        <v>1</v>
      </c>
      <c r="V148" s="54">
        <f t="shared" si="9"/>
        <v>1</v>
      </c>
      <c r="W148" s="55">
        <f t="shared" si="10"/>
        <v>1</v>
      </c>
      <c r="X148" s="56">
        <f t="shared" si="11"/>
        <v>1</v>
      </c>
      <c r="Y148" s="283">
        <f t="shared" si="12"/>
        <v>1</v>
      </c>
    </row>
    <row r="149" spans="1:25" s="86" customFormat="1" ht="215.25" customHeight="1" x14ac:dyDescent="0.25">
      <c r="A149" s="372" t="s">
        <v>117</v>
      </c>
      <c r="B149" s="372"/>
      <c r="C149" s="76" t="s">
        <v>84</v>
      </c>
      <c r="D149" s="77" t="s">
        <v>197</v>
      </c>
      <c r="E149" s="78" t="s">
        <v>198</v>
      </c>
      <c r="F149" s="373" t="s">
        <v>1638</v>
      </c>
      <c r="G149" s="374"/>
      <c r="H149" s="373" t="s">
        <v>196</v>
      </c>
      <c r="I149" s="374"/>
      <c r="J149" s="80" t="s">
        <v>79</v>
      </c>
      <c r="K149" s="81"/>
      <c r="L149" s="81"/>
      <c r="M149" s="79"/>
      <c r="N149" s="87">
        <v>0</v>
      </c>
      <c r="O149" s="87">
        <v>0</v>
      </c>
      <c r="P149" s="371" t="s">
        <v>122</v>
      </c>
      <c r="Q149" s="371"/>
      <c r="R149" s="371"/>
      <c r="S149" s="84" t="s">
        <v>87</v>
      </c>
      <c r="T149" s="45" t="s">
        <v>123</v>
      </c>
      <c r="U149" s="85">
        <v>1</v>
      </c>
      <c r="V149" s="54">
        <f t="shared" si="9"/>
        <v>1</v>
      </c>
      <c r="W149" s="55" t="e">
        <f t="shared" si="10"/>
        <v>#DIV/0!</v>
      </c>
      <c r="X149" s="56" t="e">
        <f t="shared" si="11"/>
        <v>#DIV/0!</v>
      </c>
      <c r="Y149" s="283" t="e">
        <f t="shared" si="12"/>
        <v>#DIV/0!</v>
      </c>
    </row>
    <row r="150" spans="1:25" s="86" customFormat="1" ht="362.25" customHeight="1" x14ac:dyDescent="0.25">
      <c r="A150" s="372" t="s">
        <v>117</v>
      </c>
      <c r="B150" s="372"/>
      <c r="C150" s="76" t="s">
        <v>84</v>
      </c>
      <c r="D150" s="77" t="s">
        <v>242</v>
      </c>
      <c r="E150" s="78" t="s">
        <v>243</v>
      </c>
      <c r="F150" s="373" t="s">
        <v>1639</v>
      </c>
      <c r="G150" s="374"/>
      <c r="H150" s="373" t="s">
        <v>1664</v>
      </c>
      <c r="I150" s="374"/>
      <c r="J150" s="80" t="s">
        <v>79</v>
      </c>
      <c r="K150" s="81">
        <v>43123</v>
      </c>
      <c r="L150" s="81"/>
      <c r="M150" s="79" t="s">
        <v>245</v>
      </c>
      <c r="N150" s="87">
        <v>63811000</v>
      </c>
      <c r="O150" s="83">
        <v>63811000</v>
      </c>
      <c r="P150" s="371" t="s">
        <v>122</v>
      </c>
      <c r="Q150" s="371"/>
      <c r="R150" s="371"/>
      <c r="S150" s="84" t="s">
        <v>87</v>
      </c>
      <c r="T150" s="45" t="s">
        <v>123</v>
      </c>
      <c r="U150" s="85">
        <v>1</v>
      </c>
      <c r="V150" s="54">
        <f t="shared" si="9"/>
        <v>1</v>
      </c>
      <c r="W150" s="55">
        <f t="shared" si="10"/>
        <v>1</v>
      </c>
      <c r="X150" s="56">
        <f t="shared" si="11"/>
        <v>1</v>
      </c>
      <c r="Y150" s="283">
        <f t="shared" si="12"/>
        <v>1</v>
      </c>
    </row>
    <row r="151" spans="1:25" s="86" customFormat="1" ht="362.25" customHeight="1" x14ac:dyDescent="0.25">
      <c r="A151" s="372" t="s">
        <v>117</v>
      </c>
      <c r="B151" s="372"/>
      <c r="C151" s="76" t="s">
        <v>84</v>
      </c>
      <c r="D151" s="77" t="s">
        <v>242</v>
      </c>
      <c r="E151" s="78" t="s">
        <v>243</v>
      </c>
      <c r="F151" s="373" t="s">
        <v>1639</v>
      </c>
      <c r="G151" s="374"/>
      <c r="H151" s="373" t="s">
        <v>1664</v>
      </c>
      <c r="I151" s="374"/>
      <c r="J151" s="80" t="s">
        <v>79</v>
      </c>
      <c r="K151" s="81">
        <v>43123</v>
      </c>
      <c r="L151" s="81"/>
      <c r="M151" s="79" t="s">
        <v>246</v>
      </c>
      <c r="N151" s="87">
        <v>63811000</v>
      </c>
      <c r="O151" s="83">
        <v>63811000</v>
      </c>
      <c r="P151" s="371" t="s">
        <v>122</v>
      </c>
      <c r="Q151" s="371"/>
      <c r="R151" s="371"/>
      <c r="S151" s="84" t="s">
        <v>87</v>
      </c>
      <c r="T151" s="45" t="s">
        <v>123</v>
      </c>
      <c r="U151" s="85">
        <v>1</v>
      </c>
      <c r="V151" s="54">
        <f t="shared" si="9"/>
        <v>1</v>
      </c>
      <c r="W151" s="55">
        <f t="shared" si="10"/>
        <v>1</v>
      </c>
      <c r="X151" s="56">
        <f t="shared" si="11"/>
        <v>1</v>
      </c>
      <c r="Y151" s="283">
        <f t="shared" si="12"/>
        <v>1</v>
      </c>
    </row>
    <row r="152" spans="1:25" s="86" customFormat="1" ht="362.25" customHeight="1" x14ac:dyDescent="0.25">
      <c r="A152" s="372" t="s">
        <v>117</v>
      </c>
      <c r="B152" s="372"/>
      <c r="C152" s="76" t="s">
        <v>84</v>
      </c>
      <c r="D152" s="77" t="s">
        <v>242</v>
      </c>
      <c r="E152" s="78" t="s">
        <v>243</v>
      </c>
      <c r="F152" s="373" t="s">
        <v>1639</v>
      </c>
      <c r="G152" s="374"/>
      <c r="H152" s="373" t="s">
        <v>1665</v>
      </c>
      <c r="I152" s="374"/>
      <c r="J152" s="80" t="s">
        <v>79</v>
      </c>
      <c r="K152" s="81">
        <v>43122</v>
      </c>
      <c r="L152" s="81"/>
      <c r="M152" s="79" t="s">
        <v>247</v>
      </c>
      <c r="N152" s="87">
        <v>47455866</v>
      </c>
      <c r="O152" s="83">
        <v>47455866</v>
      </c>
      <c r="P152" s="371" t="s">
        <v>122</v>
      </c>
      <c r="Q152" s="371"/>
      <c r="R152" s="371"/>
      <c r="S152" s="84" t="s">
        <v>87</v>
      </c>
      <c r="T152" s="45" t="s">
        <v>123</v>
      </c>
      <c r="U152" s="85">
        <v>1</v>
      </c>
      <c r="V152" s="54">
        <f t="shared" ref="V152:V164" si="13">+U152</f>
        <v>1</v>
      </c>
      <c r="W152" s="55">
        <f t="shared" si="10"/>
        <v>1</v>
      </c>
      <c r="X152" s="56">
        <f t="shared" ref="X152:X164" si="14">+W152/V152</f>
        <v>1</v>
      </c>
      <c r="Y152" s="283">
        <f t="shared" si="12"/>
        <v>1</v>
      </c>
    </row>
    <row r="153" spans="1:25" s="86" customFormat="1" ht="362.25" customHeight="1" x14ac:dyDescent="0.25">
      <c r="A153" s="372" t="s">
        <v>117</v>
      </c>
      <c r="B153" s="372"/>
      <c r="C153" s="76" t="s">
        <v>84</v>
      </c>
      <c r="D153" s="77" t="s">
        <v>242</v>
      </c>
      <c r="E153" s="78" t="s">
        <v>243</v>
      </c>
      <c r="F153" s="373" t="s">
        <v>1639</v>
      </c>
      <c r="G153" s="374"/>
      <c r="H153" s="373" t="s">
        <v>1666</v>
      </c>
      <c r="I153" s="374"/>
      <c r="J153" s="80" t="s">
        <v>79</v>
      </c>
      <c r="K153" s="81">
        <v>43122</v>
      </c>
      <c r="L153" s="81"/>
      <c r="M153" s="79" t="s">
        <v>248</v>
      </c>
      <c r="N153" s="87">
        <v>24255000</v>
      </c>
      <c r="O153" s="83">
        <v>24255000</v>
      </c>
      <c r="P153" s="371" t="s">
        <v>122</v>
      </c>
      <c r="Q153" s="371"/>
      <c r="R153" s="371"/>
      <c r="S153" s="84" t="s">
        <v>87</v>
      </c>
      <c r="T153" s="45" t="s">
        <v>123</v>
      </c>
      <c r="U153" s="85">
        <v>1</v>
      </c>
      <c r="V153" s="54">
        <f t="shared" si="13"/>
        <v>1</v>
      </c>
      <c r="W153" s="55">
        <f t="shared" si="10"/>
        <v>1</v>
      </c>
      <c r="X153" s="56">
        <f t="shared" si="14"/>
        <v>1</v>
      </c>
      <c r="Y153" s="283">
        <f t="shared" si="12"/>
        <v>1</v>
      </c>
    </row>
    <row r="154" spans="1:25" s="86" customFormat="1" ht="362.25" customHeight="1" x14ac:dyDescent="0.25">
      <c r="A154" s="372" t="s">
        <v>117</v>
      </c>
      <c r="B154" s="372"/>
      <c r="C154" s="76" t="s">
        <v>84</v>
      </c>
      <c r="D154" s="251" t="s">
        <v>242</v>
      </c>
      <c r="E154" s="78" t="s">
        <v>243</v>
      </c>
      <c r="F154" s="373" t="s">
        <v>1639</v>
      </c>
      <c r="G154" s="374"/>
      <c r="H154" s="373" t="s">
        <v>1667</v>
      </c>
      <c r="I154" s="374"/>
      <c r="J154" s="80" t="s">
        <v>79</v>
      </c>
      <c r="K154" s="81">
        <v>43404</v>
      </c>
      <c r="L154" s="81"/>
      <c r="M154" s="154" t="s">
        <v>249</v>
      </c>
      <c r="N154" s="87">
        <v>7858933</v>
      </c>
      <c r="O154" s="83">
        <v>7858933</v>
      </c>
      <c r="P154" s="371" t="s">
        <v>122</v>
      </c>
      <c r="Q154" s="371"/>
      <c r="R154" s="371"/>
      <c r="S154" s="84" t="s">
        <v>87</v>
      </c>
      <c r="T154" s="193" t="s">
        <v>123</v>
      </c>
      <c r="U154" s="85">
        <v>1</v>
      </c>
      <c r="V154" s="54">
        <f>+U154</f>
        <v>1</v>
      </c>
      <c r="W154" s="55">
        <f t="shared" si="10"/>
        <v>1</v>
      </c>
      <c r="X154" s="194">
        <f>+W154/V154</f>
        <v>1</v>
      </c>
      <c r="Y154" s="283">
        <f>X154</f>
        <v>1</v>
      </c>
    </row>
    <row r="155" spans="1:25" s="86" customFormat="1" ht="362.25" customHeight="1" x14ac:dyDescent="0.25">
      <c r="A155" s="372" t="s">
        <v>117</v>
      </c>
      <c r="B155" s="372"/>
      <c r="C155" s="76" t="s">
        <v>84</v>
      </c>
      <c r="D155" s="251" t="s">
        <v>242</v>
      </c>
      <c r="E155" s="78" t="s">
        <v>243</v>
      </c>
      <c r="F155" s="373" t="s">
        <v>1639</v>
      </c>
      <c r="G155" s="374"/>
      <c r="H155" s="373" t="s">
        <v>1667</v>
      </c>
      <c r="I155" s="374"/>
      <c r="J155" s="80" t="s">
        <v>79</v>
      </c>
      <c r="K155" s="81">
        <v>43399</v>
      </c>
      <c r="L155" s="81"/>
      <c r="M155" s="154" t="s">
        <v>250</v>
      </c>
      <c r="N155" s="87">
        <v>8916866</v>
      </c>
      <c r="O155" s="83">
        <v>8916866</v>
      </c>
      <c r="P155" s="371" t="s">
        <v>122</v>
      </c>
      <c r="Q155" s="371"/>
      <c r="R155" s="371"/>
      <c r="S155" s="84" t="s">
        <v>87</v>
      </c>
      <c r="T155" s="193" t="s">
        <v>123</v>
      </c>
      <c r="U155" s="85">
        <v>1</v>
      </c>
      <c r="V155" s="54">
        <f>+U155</f>
        <v>1</v>
      </c>
      <c r="W155" s="55">
        <f t="shared" si="10"/>
        <v>1</v>
      </c>
      <c r="X155" s="194">
        <f>+W155/V155</f>
        <v>1</v>
      </c>
      <c r="Y155" s="283">
        <f>X155</f>
        <v>1</v>
      </c>
    </row>
    <row r="156" spans="1:25" s="86" customFormat="1" ht="362.25" customHeight="1" x14ac:dyDescent="0.25">
      <c r="A156" s="372" t="s">
        <v>117</v>
      </c>
      <c r="B156" s="372"/>
      <c r="C156" s="76" t="s">
        <v>84</v>
      </c>
      <c r="D156" s="251" t="s">
        <v>242</v>
      </c>
      <c r="E156" s="78" t="s">
        <v>243</v>
      </c>
      <c r="F156" s="373" t="s">
        <v>1639</v>
      </c>
      <c r="G156" s="374"/>
      <c r="H156" s="373" t="s">
        <v>1668</v>
      </c>
      <c r="I156" s="374"/>
      <c r="J156" s="80" t="s">
        <v>79</v>
      </c>
      <c r="K156" s="81">
        <v>43122</v>
      </c>
      <c r="L156" s="81"/>
      <c r="M156" s="154" t="s">
        <v>251</v>
      </c>
      <c r="N156" s="87">
        <v>31002000</v>
      </c>
      <c r="O156" s="83">
        <v>31002000</v>
      </c>
      <c r="P156" s="371" t="s">
        <v>122</v>
      </c>
      <c r="Q156" s="371"/>
      <c r="R156" s="371"/>
      <c r="S156" s="84" t="s">
        <v>87</v>
      </c>
      <c r="T156" s="193" t="s">
        <v>123</v>
      </c>
      <c r="U156" s="85">
        <v>1</v>
      </c>
      <c r="V156" s="54">
        <f>+U156</f>
        <v>1</v>
      </c>
      <c r="W156" s="55">
        <f t="shared" si="10"/>
        <v>1</v>
      </c>
      <c r="X156" s="194">
        <f>+W156/V156</f>
        <v>1</v>
      </c>
      <c r="Y156" s="283">
        <f>X156</f>
        <v>1</v>
      </c>
    </row>
    <row r="157" spans="1:25" s="86" customFormat="1" ht="362.25" customHeight="1" x14ac:dyDescent="0.25">
      <c r="A157" s="372" t="s">
        <v>117</v>
      </c>
      <c r="B157" s="372"/>
      <c r="C157" s="76" t="s">
        <v>84</v>
      </c>
      <c r="D157" s="251" t="s">
        <v>242</v>
      </c>
      <c r="E157" s="78" t="s">
        <v>132</v>
      </c>
      <c r="F157" s="373" t="s">
        <v>1637</v>
      </c>
      <c r="G157" s="374"/>
      <c r="H157" s="373" t="s">
        <v>185</v>
      </c>
      <c r="I157" s="374"/>
      <c r="J157" s="80" t="s">
        <v>79</v>
      </c>
      <c r="K157" s="81">
        <v>43446</v>
      </c>
      <c r="L157" s="81"/>
      <c r="M157" s="154" t="s">
        <v>186</v>
      </c>
      <c r="N157" s="87">
        <v>5122133</v>
      </c>
      <c r="O157" s="83">
        <v>5122133</v>
      </c>
      <c r="P157" s="371" t="s">
        <v>122</v>
      </c>
      <c r="Q157" s="371"/>
      <c r="R157" s="371"/>
      <c r="S157" s="84" t="s">
        <v>87</v>
      </c>
      <c r="T157" s="193" t="s">
        <v>123</v>
      </c>
      <c r="U157" s="85">
        <v>1</v>
      </c>
      <c r="V157" s="54">
        <f>+U157</f>
        <v>1</v>
      </c>
      <c r="W157" s="55">
        <f t="shared" si="10"/>
        <v>1</v>
      </c>
      <c r="X157" s="194">
        <f>+W157/V157</f>
        <v>1</v>
      </c>
      <c r="Y157" s="283">
        <f>X157</f>
        <v>1</v>
      </c>
    </row>
    <row r="158" spans="1:25" s="86" customFormat="1" ht="362.25" customHeight="1" x14ac:dyDescent="0.25">
      <c r="A158" s="372" t="s">
        <v>117</v>
      </c>
      <c r="B158" s="372"/>
      <c r="C158" s="76" t="s">
        <v>84</v>
      </c>
      <c r="D158" s="77" t="s">
        <v>242</v>
      </c>
      <c r="E158" s="78" t="s">
        <v>243</v>
      </c>
      <c r="F158" s="373" t="s">
        <v>1639</v>
      </c>
      <c r="G158" s="374"/>
      <c r="H158" s="373" t="s">
        <v>258</v>
      </c>
      <c r="I158" s="374"/>
      <c r="J158" s="80" t="s">
        <v>79</v>
      </c>
      <c r="K158" s="81"/>
      <c r="L158" s="81"/>
      <c r="M158" s="79"/>
      <c r="N158" s="87">
        <v>8260222</v>
      </c>
      <c r="O158" s="87">
        <v>0</v>
      </c>
      <c r="P158" s="371" t="s">
        <v>122</v>
      </c>
      <c r="Q158" s="371"/>
      <c r="R158" s="371"/>
      <c r="S158" s="84" t="s">
        <v>87</v>
      </c>
      <c r="T158" s="193" t="s">
        <v>123</v>
      </c>
      <c r="U158" s="85">
        <v>1</v>
      </c>
      <c r="V158" s="54">
        <f>+U158</f>
        <v>1</v>
      </c>
      <c r="W158" s="55">
        <f t="shared" si="10"/>
        <v>0</v>
      </c>
      <c r="X158" s="194">
        <f>+W158/V158</f>
        <v>0</v>
      </c>
      <c r="Y158" s="283">
        <f>X158</f>
        <v>0</v>
      </c>
    </row>
    <row r="159" spans="1:25" s="86" customFormat="1" ht="362.25" customHeight="1" x14ac:dyDescent="0.25">
      <c r="A159" s="372" t="s">
        <v>117</v>
      </c>
      <c r="B159" s="372"/>
      <c r="C159" s="76" t="s">
        <v>84</v>
      </c>
      <c r="D159" s="77" t="s">
        <v>242</v>
      </c>
      <c r="E159" s="78" t="s">
        <v>243</v>
      </c>
      <c r="F159" s="373" t="s">
        <v>1639</v>
      </c>
      <c r="G159" s="374"/>
      <c r="H159" s="373" t="s">
        <v>1669</v>
      </c>
      <c r="I159" s="374"/>
      <c r="J159" s="80" t="s">
        <v>79</v>
      </c>
      <c r="K159" s="81">
        <v>43367</v>
      </c>
      <c r="L159" s="81"/>
      <c r="M159" s="79" t="s">
        <v>252</v>
      </c>
      <c r="N159" s="87">
        <v>176370000</v>
      </c>
      <c r="O159" s="87">
        <v>176370000</v>
      </c>
      <c r="P159" s="371" t="s">
        <v>122</v>
      </c>
      <c r="Q159" s="371"/>
      <c r="R159" s="371"/>
      <c r="S159" s="84" t="s">
        <v>87</v>
      </c>
      <c r="T159" s="45" t="s">
        <v>123</v>
      </c>
      <c r="U159" s="85">
        <v>1</v>
      </c>
      <c r="V159" s="54">
        <f t="shared" si="13"/>
        <v>1</v>
      </c>
      <c r="W159" s="55">
        <f t="shared" si="10"/>
        <v>1</v>
      </c>
      <c r="X159" s="56">
        <f t="shared" si="14"/>
        <v>1</v>
      </c>
      <c r="Y159" s="283">
        <f t="shared" si="12"/>
        <v>1</v>
      </c>
    </row>
    <row r="160" spans="1:25" s="86" customFormat="1" ht="362.25" customHeight="1" x14ac:dyDescent="0.25">
      <c r="A160" s="372" t="s">
        <v>117</v>
      </c>
      <c r="B160" s="372"/>
      <c r="C160" s="76" t="s">
        <v>84</v>
      </c>
      <c r="D160" s="77" t="s">
        <v>242</v>
      </c>
      <c r="E160" s="78" t="s">
        <v>243</v>
      </c>
      <c r="F160" s="373" t="s">
        <v>1639</v>
      </c>
      <c r="G160" s="374"/>
      <c r="H160" s="373" t="s">
        <v>1670</v>
      </c>
      <c r="I160" s="374"/>
      <c r="J160" s="80" t="s">
        <v>79</v>
      </c>
      <c r="K160" s="81"/>
      <c r="L160" s="81"/>
      <c r="M160" s="79"/>
      <c r="N160" s="87">
        <v>13316100</v>
      </c>
      <c r="O160" s="83">
        <v>13316100</v>
      </c>
      <c r="P160" s="371" t="s">
        <v>122</v>
      </c>
      <c r="Q160" s="371"/>
      <c r="R160" s="371"/>
      <c r="S160" s="84" t="s">
        <v>87</v>
      </c>
      <c r="T160" s="45" t="s">
        <v>123</v>
      </c>
      <c r="U160" s="85">
        <v>1</v>
      </c>
      <c r="V160" s="54">
        <f t="shared" si="13"/>
        <v>1</v>
      </c>
      <c r="W160" s="55">
        <f t="shared" si="10"/>
        <v>1</v>
      </c>
      <c r="X160" s="56">
        <f t="shared" si="14"/>
        <v>1</v>
      </c>
      <c r="Y160" s="283">
        <f t="shared" si="12"/>
        <v>1</v>
      </c>
    </row>
    <row r="161" spans="1:25" s="86" customFormat="1" ht="362.25" customHeight="1" x14ac:dyDescent="0.25">
      <c r="A161" s="372" t="s">
        <v>117</v>
      </c>
      <c r="B161" s="372"/>
      <c r="C161" s="76" t="s">
        <v>84</v>
      </c>
      <c r="D161" s="77" t="s">
        <v>242</v>
      </c>
      <c r="E161" s="78" t="s">
        <v>243</v>
      </c>
      <c r="F161" s="373" t="s">
        <v>1639</v>
      </c>
      <c r="G161" s="374"/>
      <c r="H161" s="373" t="s">
        <v>253</v>
      </c>
      <c r="I161" s="374"/>
      <c r="J161" s="80" t="s">
        <v>79</v>
      </c>
      <c r="K161" s="81">
        <v>43180</v>
      </c>
      <c r="L161" s="81"/>
      <c r="M161" s="79" t="s">
        <v>252</v>
      </c>
      <c r="N161" s="87">
        <v>115000000</v>
      </c>
      <c r="O161" s="83">
        <v>115000000</v>
      </c>
      <c r="P161" s="371" t="s">
        <v>122</v>
      </c>
      <c r="Q161" s="371"/>
      <c r="R161" s="371"/>
      <c r="S161" s="84" t="s">
        <v>87</v>
      </c>
      <c r="T161" s="45" t="s">
        <v>123</v>
      </c>
      <c r="U161" s="85">
        <v>1</v>
      </c>
      <c r="V161" s="54">
        <f t="shared" si="13"/>
        <v>1</v>
      </c>
      <c r="W161" s="55">
        <f t="shared" si="10"/>
        <v>1</v>
      </c>
      <c r="X161" s="56">
        <f t="shared" si="14"/>
        <v>1</v>
      </c>
      <c r="Y161" s="283">
        <f t="shared" si="12"/>
        <v>1</v>
      </c>
    </row>
    <row r="162" spans="1:25" s="86" customFormat="1" ht="362.25" customHeight="1" x14ac:dyDescent="0.25">
      <c r="A162" s="372" t="s">
        <v>117</v>
      </c>
      <c r="B162" s="372"/>
      <c r="C162" s="76" t="s">
        <v>84</v>
      </c>
      <c r="D162" s="77" t="s">
        <v>242</v>
      </c>
      <c r="E162" s="78" t="s">
        <v>243</v>
      </c>
      <c r="F162" s="373" t="s">
        <v>1639</v>
      </c>
      <c r="G162" s="374"/>
      <c r="H162" s="373" t="s">
        <v>258</v>
      </c>
      <c r="I162" s="374"/>
      <c r="J162" s="80" t="s">
        <v>79</v>
      </c>
      <c r="K162" s="81"/>
      <c r="L162" s="81"/>
      <c r="M162" s="79"/>
      <c r="N162" s="87">
        <v>44147880</v>
      </c>
      <c r="O162" s="83">
        <v>0</v>
      </c>
      <c r="P162" s="371" t="s">
        <v>122</v>
      </c>
      <c r="Q162" s="371"/>
      <c r="R162" s="371"/>
      <c r="S162" s="84" t="s">
        <v>87</v>
      </c>
      <c r="T162" s="45" t="s">
        <v>123</v>
      </c>
      <c r="U162" s="85">
        <v>1</v>
      </c>
      <c r="V162" s="54">
        <f t="shared" si="13"/>
        <v>1</v>
      </c>
      <c r="W162" s="55">
        <f t="shared" si="10"/>
        <v>0</v>
      </c>
      <c r="X162" s="56">
        <f t="shared" si="14"/>
        <v>0</v>
      </c>
      <c r="Y162" s="283">
        <f t="shared" si="12"/>
        <v>0</v>
      </c>
    </row>
    <row r="163" spans="1:25" s="86" customFormat="1" ht="239.25" customHeight="1" x14ac:dyDescent="0.25">
      <c r="A163" s="368" t="s">
        <v>254</v>
      </c>
      <c r="B163" s="368"/>
      <c r="C163" s="76" t="s">
        <v>84</v>
      </c>
      <c r="D163" s="77" t="s">
        <v>255</v>
      </c>
      <c r="E163" s="78" t="s">
        <v>119</v>
      </c>
      <c r="F163" s="369" t="s">
        <v>127</v>
      </c>
      <c r="G163" s="369"/>
      <c r="H163" s="370" t="s">
        <v>256</v>
      </c>
      <c r="I163" s="370"/>
      <c r="J163" s="80" t="s">
        <v>79</v>
      </c>
      <c r="K163" s="81">
        <v>43101</v>
      </c>
      <c r="L163" s="81">
        <v>43465</v>
      </c>
      <c r="M163" s="79" t="s">
        <v>257</v>
      </c>
      <c r="N163" s="87" t="s">
        <v>258</v>
      </c>
      <c r="O163" s="83" t="s">
        <v>258</v>
      </c>
      <c r="P163" s="371" t="s">
        <v>259</v>
      </c>
      <c r="Q163" s="371"/>
      <c r="R163" s="371"/>
      <c r="S163" s="84" t="s">
        <v>87</v>
      </c>
      <c r="T163" s="45" t="s">
        <v>38</v>
      </c>
      <c r="U163" s="85">
        <v>1</v>
      </c>
      <c r="V163" s="54">
        <f t="shared" si="13"/>
        <v>1</v>
      </c>
      <c r="W163" s="55">
        <v>0.9</v>
      </c>
      <c r="X163" s="56">
        <f t="shared" si="14"/>
        <v>0.9</v>
      </c>
      <c r="Y163" s="283">
        <f t="shared" si="12"/>
        <v>0.9</v>
      </c>
    </row>
    <row r="164" spans="1:25" s="86" customFormat="1" ht="215.25" customHeight="1" x14ac:dyDescent="0.25">
      <c r="A164" s="368" t="s">
        <v>254</v>
      </c>
      <c r="B164" s="368"/>
      <c r="C164" s="76" t="s">
        <v>84</v>
      </c>
      <c r="D164" s="77" t="s">
        <v>255</v>
      </c>
      <c r="E164" s="78" t="s">
        <v>119</v>
      </c>
      <c r="F164" s="369" t="s">
        <v>127</v>
      </c>
      <c r="G164" s="369"/>
      <c r="H164" s="370" t="s">
        <v>260</v>
      </c>
      <c r="I164" s="370"/>
      <c r="J164" s="80" t="s">
        <v>79</v>
      </c>
      <c r="K164" s="81">
        <v>43101</v>
      </c>
      <c r="L164" s="81">
        <v>43373</v>
      </c>
      <c r="M164" s="79" t="s">
        <v>257</v>
      </c>
      <c r="N164" s="87" t="s">
        <v>258</v>
      </c>
      <c r="O164" s="83" t="s">
        <v>258</v>
      </c>
      <c r="P164" s="371" t="s">
        <v>261</v>
      </c>
      <c r="Q164" s="371"/>
      <c r="R164" s="371"/>
      <c r="S164" s="84" t="s">
        <v>87</v>
      </c>
      <c r="T164" s="45" t="s">
        <v>123</v>
      </c>
      <c r="U164" s="85">
        <v>1</v>
      </c>
      <c r="V164" s="54">
        <f t="shared" si="13"/>
        <v>1</v>
      </c>
      <c r="W164" s="55">
        <v>1</v>
      </c>
      <c r="X164" s="56">
        <f t="shared" si="14"/>
        <v>1</v>
      </c>
      <c r="Y164" s="283">
        <f t="shared" si="12"/>
        <v>1</v>
      </c>
    </row>
    <row r="165" spans="1:25" s="86" customFormat="1" ht="215.25" hidden="1" customHeight="1" x14ac:dyDescent="0.25">
      <c r="A165" s="365"/>
      <c r="B165" s="365"/>
      <c r="C165" s="76"/>
      <c r="D165" s="77"/>
      <c r="E165" s="78"/>
      <c r="F165" s="365"/>
      <c r="G165" s="365"/>
      <c r="H165" s="366"/>
      <c r="I165" s="366"/>
      <c r="J165" s="80"/>
      <c r="K165" s="81"/>
      <c r="L165" s="81"/>
      <c r="M165" s="79"/>
      <c r="N165" s="87"/>
      <c r="O165" s="83"/>
      <c r="P165" s="367"/>
      <c r="Q165" s="367"/>
      <c r="R165" s="367"/>
      <c r="S165" s="84"/>
      <c r="T165" s="45"/>
      <c r="U165" s="85"/>
      <c r="V165" s="97"/>
      <c r="W165" s="98"/>
      <c r="X165" s="99"/>
    </row>
    <row r="166" spans="1:25" s="86" customFormat="1" ht="215.25" hidden="1" customHeight="1" x14ac:dyDescent="0.25">
      <c r="A166" s="365"/>
      <c r="B166" s="365"/>
      <c r="C166" s="76"/>
      <c r="D166" s="77"/>
      <c r="E166" s="78"/>
      <c r="F166" s="365"/>
      <c r="G166" s="365"/>
      <c r="H166" s="366"/>
      <c r="I166" s="366"/>
      <c r="J166" s="80"/>
      <c r="K166" s="81"/>
      <c r="L166" s="81"/>
      <c r="M166" s="79"/>
      <c r="N166" s="87"/>
      <c r="O166" s="83"/>
      <c r="P166" s="367"/>
      <c r="Q166" s="367"/>
      <c r="R166" s="367"/>
      <c r="S166" s="84"/>
      <c r="T166" s="45"/>
      <c r="U166" s="85"/>
      <c r="V166" s="97"/>
      <c r="W166" s="98"/>
      <c r="X166" s="99"/>
    </row>
    <row r="167" spans="1:25" s="86" customFormat="1" ht="215.25" hidden="1" customHeight="1" x14ac:dyDescent="0.25">
      <c r="A167" s="365"/>
      <c r="B167" s="365"/>
      <c r="C167" s="76"/>
      <c r="D167" s="77"/>
      <c r="E167" s="78"/>
      <c r="F167" s="365"/>
      <c r="G167" s="365"/>
      <c r="H167" s="366"/>
      <c r="I167" s="366"/>
      <c r="J167" s="80"/>
      <c r="K167" s="81"/>
      <c r="L167" s="81"/>
      <c r="M167" s="79"/>
      <c r="N167" s="87"/>
      <c r="O167" s="83"/>
      <c r="P167" s="367"/>
      <c r="Q167" s="367"/>
      <c r="R167" s="367"/>
      <c r="S167" s="84"/>
      <c r="T167" s="45"/>
      <c r="U167" s="85"/>
      <c r="V167" s="97"/>
      <c r="W167" s="98"/>
      <c r="X167" s="99"/>
    </row>
    <row r="168" spans="1:25" s="86" customFormat="1" ht="215.25" hidden="1" customHeight="1" x14ac:dyDescent="0.25">
      <c r="A168" s="365"/>
      <c r="B168" s="365"/>
      <c r="C168" s="76"/>
      <c r="D168" s="77"/>
      <c r="E168" s="78"/>
      <c r="F168" s="365"/>
      <c r="G168" s="365"/>
      <c r="H168" s="366"/>
      <c r="I168" s="366"/>
      <c r="J168" s="80"/>
      <c r="K168" s="81"/>
      <c r="L168" s="81"/>
      <c r="M168" s="79"/>
      <c r="N168" s="87"/>
      <c r="O168" s="83"/>
      <c r="P168" s="367"/>
      <c r="Q168" s="367"/>
      <c r="R168" s="367"/>
      <c r="S168" s="84"/>
      <c r="T168" s="45"/>
      <c r="U168" s="85"/>
      <c r="V168" s="97"/>
      <c r="W168" s="98"/>
      <c r="X168" s="99"/>
    </row>
    <row r="169" spans="1:25" s="86" customFormat="1" ht="215.25" hidden="1" customHeight="1" x14ac:dyDescent="0.25">
      <c r="A169" s="365"/>
      <c r="B169" s="365"/>
      <c r="C169" s="76"/>
      <c r="D169" s="77"/>
      <c r="E169" s="78"/>
      <c r="F169" s="365"/>
      <c r="G169" s="365"/>
      <c r="H169" s="366"/>
      <c r="I169" s="366"/>
      <c r="J169" s="80"/>
      <c r="K169" s="81"/>
      <c r="L169" s="81"/>
      <c r="M169" s="79"/>
      <c r="N169" s="87"/>
      <c r="O169" s="83"/>
      <c r="P169" s="367"/>
      <c r="Q169" s="367"/>
      <c r="R169" s="367"/>
      <c r="S169" s="84"/>
      <c r="T169" s="45"/>
      <c r="U169" s="85"/>
      <c r="V169" s="97"/>
      <c r="W169" s="98"/>
      <c r="X169" s="99"/>
    </row>
    <row r="170" spans="1:25" s="86" customFormat="1" ht="215.25" hidden="1" customHeight="1" x14ac:dyDescent="0.25">
      <c r="A170" s="365"/>
      <c r="B170" s="365"/>
      <c r="C170" s="76"/>
      <c r="D170" s="77"/>
      <c r="E170" s="78"/>
      <c r="F170" s="365"/>
      <c r="G170" s="365"/>
      <c r="H170" s="366"/>
      <c r="I170" s="366"/>
      <c r="J170" s="80"/>
      <c r="K170" s="81"/>
      <c r="L170" s="81"/>
      <c r="M170" s="79"/>
      <c r="N170" s="87"/>
      <c r="O170" s="83"/>
      <c r="P170" s="367"/>
      <c r="Q170" s="367"/>
      <c r="R170" s="367"/>
      <c r="S170" s="84"/>
      <c r="T170" s="45"/>
      <c r="U170" s="85"/>
      <c r="V170" s="97"/>
      <c r="W170" s="98"/>
      <c r="X170" s="99"/>
    </row>
    <row r="171" spans="1:25" s="86" customFormat="1" ht="215.25" hidden="1" customHeight="1" x14ac:dyDescent="0.25">
      <c r="A171" s="365"/>
      <c r="B171" s="365"/>
      <c r="C171" s="76"/>
      <c r="D171" s="77"/>
      <c r="E171" s="78"/>
      <c r="F171" s="365"/>
      <c r="G171" s="365"/>
      <c r="H171" s="366"/>
      <c r="I171" s="366"/>
      <c r="J171" s="80"/>
      <c r="K171" s="81"/>
      <c r="L171" s="81"/>
      <c r="M171" s="79"/>
      <c r="N171" s="87"/>
      <c r="O171" s="83"/>
      <c r="P171" s="367"/>
      <c r="Q171" s="367"/>
      <c r="R171" s="367"/>
      <c r="S171" s="84"/>
      <c r="T171" s="45"/>
      <c r="U171" s="85"/>
      <c r="V171" s="97"/>
      <c r="W171" s="98"/>
      <c r="X171" s="99"/>
    </row>
    <row r="172" spans="1:25" s="86" customFormat="1" ht="215.25" hidden="1" customHeight="1" x14ac:dyDescent="0.25">
      <c r="A172" s="365"/>
      <c r="B172" s="365"/>
      <c r="C172" s="76"/>
      <c r="D172" s="77"/>
      <c r="E172" s="78"/>
      <c r="F172" s="365"/>
      <c r="G172" s="365"/>
      <c r="H172" s="366"/>
      <c r="I172" s="366"/>
      <c r="J172" s="80"/>
      <c r="K172" s="81"/>
      <c r="L172" s="81"/>
      <c r="M172" s="79"/>
      <c r="N172" s="87"/>
      <c r="O172" s="83"/>
      <c r="P172" s="367"/>
      <c r="Q172" s="367"/>
      <c r="R172" s="367"/>
      <c r="S172" s="84"/>
      <c r="T172" s="45"/>
      <c r="U172" s="85"/>
      <c r="V172" s="97"/>
      <c r="W172" s="98"/>
      <c r="X172" s="99"/>
    </row>
    <row r="173" spans="1:25" s="86" customFormat="1" ht="215.25" hidden="1" customHeight="1" x14ac:dyDescent="0.25">
      <c r="A173" s="365"/>
      <c r="B173" s="365"/>
      <c r="C173" s="76"/>
      <c r="D173" s="77"/>
      <c r="E173" s="78"/>
      <c r="F173" s="365"/>
      <c r="G173" s="365"/>
      <c r="H173" s="366"/>
      <c r="I173" s="366"/>
      <c r="J173" s="80"/>
      <c r="K173" s="81"/>
      <c r="L173" s="81"/>
      <c r="M173" s="79"/>
      <c r="N173" s="87"/>
      <c r="O173" s="83"/>
      <c r="P173" s="367"/>
      <c r="Q173" s="367"/>
      <c r="R173" s="367"/>
      <c r="S173" s="84"/>
      <c r="T173" s="45"/>
      <c r="U173" s="85"/>
      <c r="V173" s="97"/>
      <c r="W173" s="98"/>
      <c r="X173" s="99"/>
    </row>
    <row r="174" spans="1:25" s="86" customFormat="1" ht="215.25" hidden="1" customHeight="1" x14ac:dyDescent="0.25">
      <c r="A174" s="365"/>
      <c r="B174" s="365"/>
      <c r="C174" s="76"/>
      <c r="D174" s="77"/>
      <c r="E174" s="78"/>
      <c r="F174" s="365"/>
      <c r="G174" s="365"/>
      <c r="H174" s="366"/>
      <c r="I174" s="366"/>
      <c r="J174" s="80"/>
      <c r="K174" s="81"/>
      <c r="L174" s="81"/>
      <c r="M174" s="79"/>
      <c r="N174" s="87"/>
      <c r="O174" s="83"/>
      <c r="P174" s="367"/>
      <c r="Q174" s="367"/>
      <c r="R174" s="367"/>
      <c r="S174" s="84"/>
      <c r="T174" s="45"/>
      <c r="U174" s="85"/>
      <c r="V174" s="97"/>
      <c r="W174" s="98"/>
      <c r="X174" s="99"/>
    </row>
    <row r="175" spans="1:25" s="86" customFormat="1" ht="215.25" hidden="1" customHeight="1" x14ac:dyDescent="0.25">
      <c r="A175" s="365"/>
      <c r="B175" s="365"/>
      <c r="C175" s="76"/>
      <c r="D175" s="77"/>
      <c r="E175" s="78"/>
      <c r="F175" s="365"/>
      <c r="G175" s="365"/>
      <c r="H175" s="366"/>
      <c r="I175" s="366"/>
      <c r="J175" s="80"/>
      <c r="K175" s="81"/>
      <c r="L175" s="81"/>
      <c r="M175" s="79"/>
      <c r="N175" s="87"/>
      <c r="O175" s="83"/>
      <c r="P175" s="367"/>
      <c r="Q175" s="367"/>
      <c r="R175" s="367"/>
      <c r="S175" s="84"/>
      <c r="T175" s="45"/>
      <c r="U175" s="85"/>
      <c r="V175" s="97"/>
      <c r="W175" s="98"/>
      <c r="X175" s="99"/>
    </row>
    <row r="176" spans="1:25" s="86" customFormat="1" ht="215.25" hidden="1" customHeight="1" x14ac:dyDescent="0.25">
      <c r="A176" s="365"/>
      <c r="B176" s="365"/>
      <c r="C176" s="76"/>
      <c r="D176" s="77"/>
      <c r="E176" s="78"/>
      <c r="F176" s="365"/>
      <c r="G176" s="365"/>
      <c r="H176" s="366"/>
      <c r="I176" s="366"/>
      <c r="J176" s="80"/>
      <c r="K176" s="81"/>
      <c r="L176" s="81"/>
      <c r="M176" s="79"/>
      <c r="N176" s="87"/>
      <c r="O176" s="83"/>
      <c r="P176" s="367"/>
      <c r="Q176" s="367"/>
      <c r="R176" s="367"/>
      <c r="S176" s="84"/>
      <c r="T176" s="45"/>
      <c r="U176" s="85"/>
      <c r="V176" s="97"/>
      <c r="W176" s="98"/>
      <c r="X176" s="99"/>
    </row>
    <row r="177" spans="1:24" s="86" customFormat="1" ht="215.25" hidden="1" customHeight="1" x14ac:dyDescent="0.25">
      <c r="A177" s="365"/>
      <c r="B177" s="365"/>
      <c r="C177" s="76"/>
      <c r="D177" s="77"/>
      <c r="E177" s="78"/>
      <c r="F177" s="365"/>
      <c r="G177" s="365"/>
      <c r="H177" s="366"/>
      <c r="I177" s="366"/>
      <c r="J177" s="80"/>
      <c r="K177" s="81"/>
      <c r="L177" s="81"/>
      <c r="M177" s="79"/>
      <c r="N177" s="87"/>
      <c r="O177" s="83"/>
      <c r="P177" s="367"/>
      <c r="Q177" s="367"/>
      <c r="R177" s="367"/>
      <c r="S177" s="84"/>
      <c r="T177" s="45"/>
      <c r="U177" s="85"/>
      <c r="V177" s="97"/>
      <c r="W177" s="98"/>
      <c r="X177" s="99"/>
    </row>
    <row r="178" spans="1:24" s="86" customFormat="1" ht="215.25" hidden="1" customHeight="1" x14ac:dyDescent="0.25">
      <c r="A178" s="365"/>
      <c r="B178" s="365"/>
      <c r="C178" s="76"/>
      <c r="D178" s="77"/>
      <c r="E178" s="78"/>
      <c r="F178" s="365"/>
      <c r="G178" s="365"/>
      <c r="H178" s="366"/>
      <c r="I178" s="366"/>
      <c r="J178" s="80"/>
      <c r="K178" s="81"/>
      <c r="L178" s="81"/>
      <c r="M178" s="79"/>
      <c r="N178" s="87"/>
      <c r="O178" s="83"/>
      <c r="P178" s="367"/>
      <c r="Q178" s="367"/>
      <c r="R178" s="367"/>
      <c r="S178" s="84"/>
      <c r="T178" s="45"/>
      <c r="U178" s="85"/>
      <c r="V178" s="97"/>
      <c r="W178" s="98"/>
      <c r="X178" s="99"/>
    </row>
    <row r="179" spans="1:24" s="86" customFormat="1" ht="215.25" hidden="1" customHeight="1" x14ac:dyDescent="0.25">
      <c r="A179" s="365"/>
      <c r="B179" s="365"/>
      <c r="C179" s="76"/>
      <c r="D179" s="77"/>
      <c r="E179" s="78"/>
      <c r="F179" s="365"/>
      <c r="G179" s="365"/>
      <c r="H179" s="366"/>
      <c r="I179" s="366"/>
      <c r="J179" s="80"/>
      <c r="K179" s="81"/>
      <c r="L179" s="81"/>
      <c r="M179" s="79"/>
      <c r="N179" s="87"/>
      <c r="O179" s="83"/>
      <c r="P179" s="367"/>
      <c r="Q179" s="367"/>
      <c r="R179" s="367"/>
      <c r="S179" s="84"/>
      <c r="T179" s="45"/>
      <c r="U179" s="85"/>
      <c r="V179" s="97"/>
      <c r="W179" s="98"/>
      <c r="X179" s="99"/>
    </row>
    <row r="180" spans="1:24" s="86" customFormat="1" ht="215.25" hidden="1" customHeight="1" x14ac:dyDescent="0.25">
      <c r="A180" s="365"/>
      <c r="B180" s="365"/>
      <c r="C180" s="76"/>
      <c r="D180" s="77"/>
      <c r="E180" s="78"/>
      <c r="F180" s="365"/>
      <c r="G180" s="365"/>
      <c r="H180" s="366"/>
      <c r="I180" s="366"/>
      <c r="J180" s="80"/>
      <c r="K180" s="81"/>
      <c r="L180" s="81"/>
      <c r="M180" s="79"/>
      <c r="N180" s="87"/>
      <c r="O180" s="83"/>
      <c r="P180" s="367"/>
      <c r="Q180" s="367"/>
      <c r="R180" s="367"/>
      <c r="S180" s="84"/>
      <c r="T180" s="45"/>
      <c r="U180" s="85"/>
      <c r="V180" s="97"/>
      <c r="W180" s="98"/>
      <c r="X180" s="99"/>
    </row>
    <row r="181" spans="1:24" s="86" customFormat="1" ht="215.25" hidden="1" customHeight="1" x14ac:dyDescent="0.25">
      <c r="A181" s="365"/>
      <c r="B181" s="365"/>
      <c r="C181" s="76"/>
      <c r="D181" s="77"/>
      <c r="E181" s="78"/>
      <c r="F181" s="365"/>
      <c r="G181" s="365"/>
      <c r="H181" s="366"/>
      <c r="I181" s="366"/>
      <c r="J181" s="80"/>
      <c r="K181" s="81"/>
      <c r="L181" s="81"/>
      <c r="M181" s="79"/>
      <c r="N181" s="87"/>
      <c r="O181" s="83"/>
      <c r="P181" s="367"/>
      <c r="Q181" s="367"/>
      <c r="R181" s="367"/>
      <c r="S181" s="84"/>
      <c r="T181" s="45"/>
      <c r="U181" s="85"/>
      <c r="V181" s="97"/>
      <c r="W181" s="98"/>
      <c r="X181" s="99"/>
    </row>
    <row r="182" spans="1:24" s="86" customFormat="1" ht="215.25" hidden="1" customHeight="1" x14ac:dyDescent="0.25">
      <c r="A182" s="365"/>
      <c r="B182" s="365"/>
      <c r="C182" s="76"/>
      <c r="D182" s="77"/>
      <c r="E182" s="78"/>
      <c r="F182" s="365"/>
      <c r="G182" s="365"/>
      <c r="H182" s="366"/>
      <c r="I182" s="366"/>
      <c r="J182" s="80"/>
      <c r="K182" s="81"/>
      <c r="L182" s="81"/>
      <c r="M182" s="79"/>
      <c r="N182" s="87"/>
      <c r="O182" s="83"/>
      <c r="P182" s="367"/>
      <c r="Q182" s="367"/>
      <c r="R182" s="367"/>
      <c r="S182" s="84"/>
      <c r="T182" s="45"/>
      <c r="U182" s="85"/>
      <c r="V182" s="97"/>
      <c r="W182" s="98"/>
      <c r="X182" s="99"/>
    </row>
    <row r="183" spans="1:24" s="86" customFormat="1" ht="215.25" hidden="1" customHeight="1" x14ac:dyDescent="0.25">
      <c r="A183" s="365"/>
      <c r="B183" s="365"/>
      <c r="C183" s="76"/>
      <c r="D183" s="79"/>
      <c r="E183" s="78"/>
      <c r="F183" s="365"/>
      <c r="G183" s="365"/>
      <c r="H183" s="366"/>
      <c r="I183" s="366"/>
      <c r="J183" s="80"/>
      <c r="K183" s="81"/>
      <c r="L183" s="81"/>
      <c r="M183" s="100"/>
      <c r="N183" s="87"/>
      <c r="O183" s="87"/>
      <c r="P183" s="367"/>
      <c r="Q183" s="367"/>
      <c r="R183" s="367"/>
      <c r="S183" s="84"/>
      <c r="T183" s="45"/>
      <c r="U183" s="65"/>
      <c r="V183" s="97"/>
      <c r="W183" s="101"/>
      <c r="X183" s="99"/>
    </row>
    <row r="184" spans="1:24" s="86" customFormat="1" ht="215.25" hidden="1" customHeight="1" x14ac:dyDescent="0.25">
      <c r="A184" s="365"/>
      <c r="B184" s="365"/>
      <c r="C184" s="76"/>
      <c r="D184" s="79"/>
      <c r="E184" s="78"/>
      <c r="F184" s="365"/>
      <c r="G184" s="365"/>
      <c r="H184" s="366"/>
      <c r="I184" s="366"/>
      <c r="J184" s="80"/>
      <c r="K184" s="81"/>
      <c r="L184" s="81"/>
      <c r="M184" s="100"/>
      <c r="N184" s="87"/>
      <c r="O184" s="83"/>
      <c r="P184" s="367"/>
      <c r="Q184" s="367"/>
      <c r="R184" s="367"/>
      <c r="S184" s="84"/>
      <c r="T184" s="45"/>
      <c r="U184" s="65"/>
      <c r="V184" s="97"/>
      <c r="W184" s="101"/>
      <c r="X184" s="99"/>
    </row>
    <row r="185" spans="1:24" s="86" customFormat="1" ht="215.25" hidden="1" customHeight="1" x14ac:dyDescent="0.25">
      <c r="A185" s="365"/>
      <c r="B185" s="365"/>
      <c r="C185" s="76"/>
      <c r="D185" s="79"/>
      <c r="E185" s="78"/>
      <c r="F185" s="365"/>
      <c r="G185" s="365"/>
      <c r="H185" s="366"/>
      <c r="I185" s="366"/>
      <c r="J185" s="80"/>
      <c r="K185" s="81"/>
      <c r="L185" s="81"/>
      <c r="M185" s="100"/>
      <c r="N185" s="87"/>
      <c r="O185" s="83"/>
      <c r="P185" s="367"/>
      <c r="Q185" s="367"/>
      <c r="R185" s="367"/>
      <c r="S185" s="84"/>
      <c r="T185" s="45"/>
      <c r="U185" s="65"/>
      <c r="V185" s="97"/>
      <c r="W185" s="101"/>
      <c r="X185" s="99"/>
    </row>
    <row r="186" spans="1:24" s="86" customFormat="1" ht="215.25" hidden="1" customHeight="1" x14ac:dyDescent="0.25">
      <c r="A186" s="365"/>
      <c r="B186" s="365"/>
      <c r="C186" s="76"/>
      <c r="D186" s="79"/>
      <c r="E186" s="78"/>
      <c r="F186" s="365"/>
      <c r="G186" s="365"/>
      <c r="H186" s="366"/>
      <c r="I186" s="366"/>
      <c r="J186" s="80"/>
      <c r="K186" s="81"/>
      <c r="L186" s="81"/>
      <c r="M186" s="100"/>
      <c r="N186" s="87"/>
      <c r="O186" s="83"/>
      <c r="P186" s="367"/>
      <c r="Q186" s="367"/>
      <c r="R186" s="367"/>
      <c r="S186" s="84"/>
      <c r="T186" s="45"/>
      <c r="U186" s="65"/>
      <c r="V186" s="97"/>
      <c r="W186" s="101"/>
      <c r="X186" s="99"/>
    </row>
    <row r="187" spans="1:24" s="86" customFormat="1" ht="215.25" hidden="1" customHeight="1" x14ac:dyDescent="0.25">
      <c r="A187" s="365"/>
      <c r="B187" s="365"/>
      <c r="C187" s="76"/>
      <c r="D187" s="79"/>
      <c r="E187" s="78"/>
      <c r="F187" s="365"/>
      <c r="G187" s="365"/>
      <c r="H187" s="366"/>
      <c r="I187" s="366"/>
      <c r="J187" s="80"/>
      <c r="K187" s="81"/>
      <c r="L187" s="81"/>
      <c r="M187" s="100"/>
      <c r="N187" s="87"/>
      <c r="O187" s="83"/>
      <c r="P187" s="367"/>
      <c r="Q187" s="367"/>
      <c r="R187" s="367"/>
      <c r="S187" s="84"/>
      <c r="T187" s="45"/>
      <c r="U187" s="85"/>
      <c r="V187" s="97"/>
      <c r="W187" s="101"/>
      <c r="X187" s="99"/>
    </row>
    <row r="188" spans="1:24" s="86" customFormat="1" ht="215.25" hidden="1" customHeight="1" x14ac:dyDescent="0.25">
      <c r="A188" s="365"/>
      <c r="B188" s="365"/>
      <c r="C188" s="76"/>
      <c r="D188" s="79"/>
      <c r="E188" s="78"/>
      <c r="F188" s="365"/>
      <c r="G188" s="365"/>
      <c r="H188" s="366"/>
      <c r="I188" s="366"/>
      <c r="J188" s="80"/>
      <c r="K188" s="81"/>
      <c r="L188" s="81"/>
      <c r="M188" s="100"/>
      <c r="N188" s="87"/>
      <c r="O188" s="83"/>
      <c r="P188" s="367"/>
      <c r="Q188" s="367"/>
      <c r="R188" s="367"/>
      <c r="S188" s="84"/>
      <c r="T188" s="45"/>
      <c r="U188" s="65"/>
      <c r="V188" s="97"/>
      <c r="W188" s="101"/>
      <c r="X188" s="99"/>
    </row>
    <row r="189" spans="1:24" s="86" customFormat="1" ht="215.25" hidden="1" customHeight="1" x14ac:dyDescent="0.25">
      <c r="A189" s="365"/>
      <c r="B189" s="365"/>
      <c r="C189" s="76"/>
      <c r="D189" s="79"/>
      <c r="E189" s="78"/>
      <c r="F189" s="365"/>
      <c r="G189" s="365"/>
      <c r="H189" s="366"/>
      <c r="I189" s="366"/>
      <c r="J189" s="80"/>
      <c r="K189" s="81"/>
      <c r="L189" s="81"/>
      <c r="M189" s="100"/>
      <c r="N189" s="87"/>
      <c r="O189" s="83"/>
      <c r="P189" s="367"/>
      <c r="Q189" s="367"/>
      <c r="R189" s="367"/>
      <c r="S189" s="84"/>
      <c r="T189" s="45"/>
      <c r="U189" s="85"/>
      <c r="V189" s="97"/>
      <c r="W189" s="101"/>
      <c r="X189" s="99"/>
    </row>
    <row r="190" spans="1:24" s="86" customFormat="1" ht="215.25" hidden="1" customHeight="1" x14ac:dyDescent="0.25">
      <c r="A190" s="365"/>
      <c r="B190" s="365"/>
      <c r="C190" s="76"/>
      <c r="D190" s="79"/>
      <c r="E190" s="78"/>
      <c r="F190" s="365"/>
      <c r="G190" s="365"/>
      <c r="H190" s="366"/>
      <c r="I190" s="366"/>
      <c r="J190" s="80"/>
      <c r="K190" s="81"/>
      <c r="L190" s="81"/>
      <c r="M190" s="100"/>
      <c r="N190" s="87"/>
      <c r="O190" s="83"/>
      <c r="P190" s="367"/>
      <c r="Q190" s="367"/>
      <c r="R190" s="367"/>
      <c r="S190" s="84"/>
      <c r="T190" s="45"/>
      <c r="U190" s="85"/>
      <c r="V190" s="97"/>
      <c r="W190" s="101"/>
      <c r="X190" s="99"/>
    </row>
    <row r="191" spans="1:24" s="86" customFormat="1" ht="215.25" hidden="1" customHeight="1" x14ac:dyDescent="0.25">
      <c r="A191" s="365"/>
      <c r="B191" s="365"/>
      <c r="C191" s="76"/>
      <c r="D191" s="79"/>
      <c r="E191" s="78"/>
      <c r="F191" s="365"/>
      <c r="G191" s="365"/>
      <c r="H191" s="366"/>
      <c r="I191" s="366"/>
      <c r="J191" s="80"/>
      <c r="K191" s="81"/>
      <c r="L191" s="81"/>
      <c r="M191" s="100"/>
      <c r="N191" s="87"/>
      <c r="O191" s="83"/>
      <c r="P191" s="367"/>
      <c r="Q191" s="367"/>
      <c r="R191" s="367"/>
      <c r="S191" s="84"/>
      <c r="T191" s="45"/>
      <c r="U191" s="85"/>
      <c r="V191" s="97"/>
      <c r="W191" s="101"/>
      <c r="X191" s="99"/>
    </row>
    <row r="192" spans="1:24" s="110" customFormat="1" ht="1.5" customHeight="1" x14ac:dyDescent="0.25">
      <c r="A192" s="102"/>
      <c r="B192" s="103"/>
      <c r="C192" s="104"/>
      <c r="D192" s="105"/>
      <c r="E192" s="102"/>
      <c r="F192" s="103"/>
      <c r="G192" s="106"/>
      <c r="H192" s="102"/>
      <c r="I192" s="102"/>
      <c r="J192" s="103"/>
      <c r="K192" s="103"/>
      <c r="L192" s="103"/>
      <c r="M192" s="106"/>
      <c r="N192" s="106"/>
      <c r="O192" s="106"/>
      <c r="P192" s="355" t="str">
        <f>[1]MÁS_CIUDADANÍA!B12</f>
        <v>Avance en la implementación y puesta en marcha del portal Más Ciudadanía.</v>
      </c>
      <c r="Q192" s="355"/>
      <c r="R192" s="355"/>
      <c r="S192" s="355"/>
      <c r="T192" s="107"/>
      <c r="U192" s="108"/>
      <c r="V192" s="97"/>
      <c r="W192" s="101"/>
      <c r="X192" s="109"/>
    </row>
    <row r="193" spans="1:66" s="110" customFormat="1" ht="16.5" customHeight="1" x14ac:dyDescent="0.25">
      <c r="A193" s="111"/>
      <c r="B193" s="111"/>
      <c r="C193" s="75"/>
      <c r="D193" s="75"/>
      <c r="E193" s="111"/>
      <c r="F193" s="111"/>
      <c r="G193" s="111"/>
      <c r="H193" s="111"/>
      <c r="I193" s="111"/>
      <c r="J193" s="111"/>
      <c r="K193" s="111"/>
      <c r="L193" s="111"/>
      <c r="M193" s="111"/>
      <c r="N193" s="111"/>
      <c r="O193" s="111"/>
      <c r="P193" s="111"/>
      <c r="Q193" s="111"/>
      <c r="R193" s="111"/>
      <c r="S193" s="112"/>
      <c r="T193" s="111"/>
      <c r="U193" s="111"/>
      <c r="V193" s="97"/>
      <c r="W193" s="101"/>
      <c r="X193" s="109"/>
    </row>
    <row r="194" spans="1:66" s="110" customFormat="1" ht="16.5" customHeight="1" x14ac:dyDescent="0.25">
      <c r="A194" s="111"/>
      <c r="B194" s="111"/>
      <c r="C194" s="75"/>
      <c r="D194" s="75"/>
      <c r="E194" s="111"/>
      <c r="F194" s="111"/>
      <c r="G194" s="111"/>
      <c r="H194" s="111"/>
      <c r="I194" s="111"/>
      <c r="J194" s="111"/>
      <c r="K194" s="111"/>
      <c r="L194" s="111"/>
      <c r="M194" s="111"/>
      <c r="N194" s="111"/>
      <c r="O194" s="111"/>
      <c r="P194" s="111"/>
      <c r="Q194" s="111"/>
      <c r="R194" s="111"/>
      <c r="S194" s="112"/>
      <c r="T194" s="111"/>
      <c r="U194" s="111"/>
      <c r="V194" s="97"/>
      <c r="W194" s="101"/>
      <c r="X194" s="109"/>
    </row>
    <row r="195" spans="1:66" s="110" customFormat="1" ht="10.5" customHeight="1" x14ac:dyDescent="0.25">
      <c r="A195" s="111"/>
      <c r="B195" s="111"/>
      <c r="C195" s="75"/>
      <c r="D195" s="75"/>
      <c r="E195" s="111"/>
      <c r="F195" s="111"/>
      <c r="G195" s="111"/>
      <c r="H195" s="111"/>
      <c r="I195" s="111"/>
      <c r="J195" s="111"/>
      <c r="K195" s="111"/>
      <c r="L195" s="111"/>
      <c r="M195" s="111"/>
      <c r="N195" s="111"/>
      <c r="O195" s="111"/>
      <c r="P195" s="111"/>
      <c r="Q195" s="111"/>
      <c r="R195" s="111"/>
      <c r="S195" s="112"/>
      <c r="T195" s="111"/>
      <c r="U195" s="111"/>
      <c r="V195" s="113"/>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5"/>
    </row>
    <row r="196" spans="1:66" s="6" customFormat="1" ht="10.5" customHeight="1" x14ac:dyDescent="0.25">
      <c r="A196" s="116"/>
      <c r="B196" s="116"/>
      <c r="C196" s="116"/>
      <c r="D196" s="116"/>
      <c r="E196" s="116"/>
      <c r="F196" s="116"/>
      <c r="G196" s="116"/>
      <c r="H196" s="116"/>
      <c r="I196" s="116"/>
      <c r="J196" s="116"/>
      <c r="K196" s="116"/>
      <c r="L196" s="116"/>
      <c r="M196" s="116"/>
      <c r="N196" s="116"/>
      <c r="O196" s="117"/>
      <c r="P196" s="118"/>
      <c r="Q196" s="118"/>
      <c r="R196" s="118"/>
      <c r="S196" s="119"/>
      <c r="T196" s="118"/>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1"/>
      <c r="AQ196" s="121"/>
      <c r="AR196" s="121"/>
      <c r="AS196" s="121"/>
      <c r="AT196" s="121"/>
      <c r="AU196" s="121"/>
      <c r="AV196" s="122"/>
      <c r="AW196" s="123"/>
      <c r="AX196" s="123"/>
      <c r="AY196" s="123"/>
      <c r="AZ196" s="122"/>
      <c r="BA196" s="122"/>
      <c r="BB196" s="121"/>
      <c r="BC196" s="121"/>
      <c r="BD196" s="121"/>
      <c r="BE196" s="122"/>
      <c r="BF196" s="122"/>
      <c r="BG196" s="122"/>
      <c r="BH196" s="122"/>
      <c r="BI196" s="122"/>
      <c r="BJ196" s="122"/>
      <c r="BK196" s="122"/>
      <c r="BL196" s="122"/>
    </row>
    <row r="197" spans="1:66" ht="101.25" customHeight="1" x14ac:dyDescent="0.25">
      <c r="A197" s="356" t="s">
        <v>262</v>
      </c>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30"/>
      <c r="BN197" s="30"/>
    </row>
    <row r="198" spans="1:66" ht="84.75" customHeight="1" thickBot="1" x14ac:dyDescent="0.3">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6"/>
      <c r="BD198" s="16"/>
      <c r="BE198" s="16"/>
      <c r="BF198" s="16"/>
      <c r="BG198" s="16"/>
      <c r="BH198" s="16"/>
      <c r="BI198" s="16"/>
      <c r="BJ198" s="16"/>
      <c r="BK198" s="16"/>
      <c r="BL198" s="16"/>
      <c r="BM198" s="30"/>
      <c r="BN198" s="30"/>
    </row>
    <row r="199" spans="1:66" ht="66" customHeight="1" thickTop="1" x14ac:dyDescent="0.25">
      <c r="A199" s="124"/>
      <c r="B199" s="124"/>
      <c r="C199" s="124"/>
      <c r="D199" s="124"/>
      <c r="E199" s="357" t="s">
        <v>263</v>
      </c>
      <c r="F199" s="357"/>
      <c r="G199" s="357"/>
      <c r="H199" s="357"/>
      <c r="I199" s="357"/>
      <c r="J199" s="357"/>
      <c r="K199" s="358"/>
      <c r="L199" s="358"/>
      <c r="M199" s="358"/>
      <c r="N199" s="358"/>
      <c r="O199" s="358"/>
      <c r="P199" s="358"/>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24"/>
      <c r="AL199" s="124"/>
      <c r="AM199" s="124"/>
      <c r="AN199" s="124"/>
      <c r="AO199" s="124"/>
      <c r="AP199" s="124"/>
      <c r="AQ199" s="124"/>
      <c r="AR199" s="124"/>
      <c r="AS199" s="124"/>
      <c r="AT199" s="124"/>
      <c r="AU199" s="124"/>
      <c r="AV199" s="124"/>
      <c r="AW199" s="124"/>
      <c r="AX199" s="16"/>
      <c r="AY199" s="16"/>
      <c r="AZ199" s="16"/>
      <c r="BA199" s="16"/>
      <c r="BB199" s="16"/>
      <c r="BC199" s="16"/>
      <c r="BD199" s="16"/>
      <c r="BE199" s="16"/>
      <c r="BF199" s="16"/>
      <c r="BG199" s="16"/>
      <c r="BH199" s="6"/>
      <c r="BI199" s="6"/>
      <c r="BJ199" s="30"/>
      <c r="BK199" s="30"/>
      <c r="BL199" s="30"/>
      <c r="BM199" s="2"/>
      <c r="BN199" s="2"/>
    </row>
    <row r="200" spans="1:66" ht="62.25" customHeight="1" x14ac:dyDescent="0.25">
      <c r="A200" s="124"/>
      <c r="B200" s="124"/>
      <c r="C200" s="124"/>
      <c r="D200" s="124"/>
      <c r="E200" s="359" t="s">
        <v>264</v>
      </c>
      <c r="F200" s="359"/>
      <c r="G200" s="360" t="s">
        <v>265</v>
      </c>
      <c r="H200" s="360"/>
      <c r="I200" s="125" t="s">
        <v>26</v>
      </c>
      <c r="J200" s="126" t="s">
        <v>27</v>
      </c>
      <c r="K200" s="361"/>
      <c r="L200" s="361"/>
      <c r="M200" s="361"/>
      <c r="N200" s="361"/>
      <c r="O200" s="361"/>
      <c r="P200" s="361"/>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8"/>
      <c r="AL200" s="128"/>
      <c r="AM200" s="128"/>
      <c r="AN200" s="124"/>
      <c r="AO200" s="128"/>
      <c r="AP200" s="124"/>
      <c r="AQ200" s="124"/>
      <c r="AR200" s="124"/>
      <c r="AS200" s="124"/>
      <c r="AT200" s="124"/>
      <c r="AU200" s="124"/>
      <c r="AV200" s="124"/>
      <c r="AW200" s="124"/>
      <c r="AX200" s="124"/>
      <c r="AY200" s="16"/>
      <c r="AZ200" s="16"/>
      <c r="BA200" s="16"/>
      <c r="BB200" s="16"/>
      <c r="BC200" s="124"/>
      <c r="BD200" s="16"/>
      <c r="BE200" s="16"/>
      <c r="BF200" s="16"/>
      <c r="BG200" s="16"/>
      <c r="BH200" s="6"/>
      <c r="BI200" s="6"/>
      <c r="BJ200" s="30"/>
      <c r="BK200" s="30"/>
      <c r="BL200" s="30"/>
      <c r="BM200" s="2"/>
      <c r="BN200" s="2"/>
    </row>
    <row r="201" spans="1:66" ht="40.5" customHeight="1" thickBot="1" x14ac:dyDescent="0.3">
      <c r="A201" s="124"/>
      <c r="B201" s="124"/>
      <c r="C201" s="124"/>
      <c r="D201" s="124"/>
      <c r="E201" s="362">
        <f>+E209</f>
        <v>6200000000</v>
      </c>
      <c r="F201" s="362"/>
      <c r="G201" s="363">
        <f>+G209</f>
        <v>6029975958</v>
      </c>
      <c r="H201" s="363"/>
      <c r="I201" s="364">
        <f>+G201/E201</f>
        <v>0.97257676741935484</v>
      </c>
      <c r="J201" s="349">
        <f>I201</f>
        <v>0.97257676741935484</v>
      </c>
      <c r="K201" s="361"/>
      <c r="L201" s="361"/>
      <c r="M201" s="361"/>
      <c r="N201" s="361"/>
      <c r="O201" s="361"/>
      <c r="P201" s="361"/>
      <c r="S201" s="2"/>
      <c r="BM201" s="2"/>
      <c r="BN201" s="2"/>
    </row>
    <row r="202" spans="1:66" ht="40.5" customHeight="1" thickTop="1" thickBot="1" x14ac:dyDescent="0.3">
      <c r="A202" s="124"/>
      <c r="B202" s="124"/>
      <c r="C202" s="124"/>
      <c r="D202" s="124"/>
      <c r="E202" s="362"/>
      <c r="F202" s="362"/>
      <c r="G202" s="363"/>
      <c r="H202" s="363"/>
      <c r="I202" s="364"/>
      <c r="J202" s="350"/>
      <c r="K202" s="361"/>
      <c r="L202" s="361"/>
      <c r="M202" s="361"/>
      <c r="N202" s="361"/>
      <c r="O202" s="361"/>
      <c r="P202" s="361"/>
      <c r="S202" s="2"/>
      <c r="BM202" s="2"/>
      <c r="BN202" s="2"/>
    </row>
    <row r="203" spans="1:66" ht="40.5" customHeight="1" thickTop="1" thickBot="1" x14ac:dyDescent="0.3">
      <c r="A203" s="16"/>
      <c r="B203" s="124"/>
      <c r="C203" s="124"/>
      <c r="D203" s="124"/>
      <c r="E203" s="362"/>
      <c r="F203" s="362"/>
      <c r="G203" s="363"/>
      <c r="H203" s="363"/>
      <c r="I203" s="364"/>
      <c r="J203" s="351"/>
      <c r="K203" s="361"/>
      <c r="L203" s="361"/>
      <c r="M203" s="361"/>
      <c r="N203" s="361"/>
      <c r="O203" s="361"/>
      <c r="P203" s="361"/>
      <c r="S203" s="2"/>
      <c r="BM203" s="2"/>
      <c r="BN203" s="2"/>
    </row>
    <row r="204" spans="1:66" ht="110.25" customHeight="1" thickTop="1" x14ac:dyDescent="0.25">
      <c r="A204" s="352" t="s">
        <v>266</v>
      </c>
      <c r="B204" s="352"/>
      <c r="C204" s="352"/>
      <c r="D204" s="74" t="s">
        <v>267</v>
      </c>
      <c r="E204" s="129" t="s">
        <v>264</v>
      </c>
      <c r="F204" s="129" t="s">
        <v>26</v>
      </c>
      <c r="G204" s="353" t="s">
        <v>265</v>
      </c>
      <c r="H204" s="353"/>
      <c r="I204" s="129" t="s">
        <v>268</v>
      </c>
      <c r="J204" s="130" t="s">
        <v>27</v>
      </c>
      <c r="K204" s="352" t="s">
        <v>269</v>
      </c>
      <c r="L204" s="352"/>
      <c r="M204" s="352"/>
      <c r="N204" s="352"/>
      <c r="O204" s="131" t="s">
        <v>22</v>
      </c>
      <c r="P204" s="65" t="s">
        <v>270</v>
      </c>
      <c r="Q204" s="132" t="s">
        <v>35</v>
      </c>
      <c r="R204" s="133" t="s">
        <v>271</v>
      </c>
      <c r="S204" s="50" t="s">
        <v>26</v>
      </c>
      <c r="T204" s="134" t="s">
        <v>27</v>
      </c>
      <c r="BM204" s="2"/>
      <c r="BN204" s="2"/>
    </row>
    <row r="205" spans="1:66" ht="226.5" customHeight="1" x14ac:dyDescent="0.25">
      <c r="A205" s="354" t="s">
        <v>272</v>
      </c>
      <c r="B205" s="347" t="s">
        <v>133</v>
      </c>
      <c r="C205" s="347"/>
      <c r="D205" s="135" t="s">
        <v>273</v>
      </c>
      <c r="E205" s="136">
        <v>1088437000</v>
      </c>
      <c r="F205" s="137">
        <f>+E205/$E$209</f>
        <v>0.17555435483870968</v>
      </c>
      <c r="G205" s="348">
        <v>1088437000</v>
      </c>
      <c r="H205" s="348"/>
      <c r="I205" s="138">
        <f>+G205/E205</f>
        <v>1</v>
      </c>
      <c r="J205" s="283">
        <f>I205</f>
        <v>1</v>
      </c>
      <c r="K205" s="346" t="s">
        <v>274</v>
      </c>
      <c r="L205" s="346"/>
      <c r="M205" s="346"/>
      <c r="N205" s="346"/>
      <c r="O205" s="139" t="s">
        <v>38</v>
      </c>
      <c r="P205" s="140">
        <v>1</v>
      </c>
      <c r="Q205" s="141">
        <v>0.3</v>
      </c>
      <c r="R205" s="142">
        <v>0.3</v>
      </c>
      <c r="S205" s="56">
        <f>+R205/Q205</f>
        <v>1</v>
      </c>
      <c r="T205" s="283">
        <f>S205</f>
        <v>1</v>
      </c>
      <c r="BM205" s="2"/>
      <c r="BN205" s="2"/>
    </row>
    <row r="206" spans="1:66" ht="151.5" customHeight="1" x14ac:dyDescent="0.25">
      <c r="A206" s="354"/>
      <c r="B206" s="347" t="s">
        <v>120</v>
      </c>
      <c r="C206" s="347"/>
      <c r="D206" s="135" t="s">
        <v>118</v>
      </c>
      <c r="E206" s="136">
        <v>219349000</v>
      </c>
      <c r="F206" s="137">
        <f>+E206/$E$209</f>
        <v>3.5378870967741935E-2</v>
      </c>
      <c r="G206" s="348">
        <v>219349000</v>
      </c>
      <c r="H206" s="348"/>
      <c r="I206" s="138">
        <f>+G206/E206</f>
        <v>1</v>
      </c>
      <c r="J206" s="283">
        <f>I206</f>
        <v>1</v>
      </c>
      <c r="K206" s="346" t="s">
        <v>119</v>
      </c>
      <c r="L206" s="346"/>
      <c r="M206" s="346"/>
      <c r="N206" s="346"/>
      <c r="O206" s="139" t="s">
        <v>38</v>
      </c>
      <c r="P206" s="140">
        <v>1</v>
      </c>
      <c r="Q206" s="141">
        <v>0.25</v>
      </c>
      <c r="R206" s="142">
        <v>0.25</v>
      </c>
      <c r="S206" s="56">
        <f>+R206/Q206</f>
        <v>1</v>
      </c>
      <c r="T206" s="283">
        <f>S206</f>
        <v>1</v>
      </c>
      <c r="BM206" s="2"/>
      <c r="BN206" s="2"/>
    </row>
    <row r="207" spans="1:66" ht="201.75" customHeight="1" x14ac:dyDescent="0.25">
      <c r="A207" s="354"/>
      <c r="B207" s="347" t="s">
        <v>275</v>
      </c>
      <c r="C207" s="347"/>
      <c r="D207" s="135" t="s">
        <v>197</v>
      </c>
      <c r="E207" s="136">
        <v>4282887000</v>
      </c>
      <c r="F207" s="137">
        <f>+E207/$E$209</f>
        <v>0.69078822580645161</v>
      </c>
      <c r="G207" s="348">
        <v>4165271060</v>
      </c>
      <c r="H207" s="348"/>
      <c r="I207" s="138">
        <f>+G207/E207</f>
        <v>0.97253816409351912</v>
      </c>
      <c r="J207" s="283">
        <f>I207</f>
        <v>0.97253816409351912</v>
      </c>
      <c r="K207" s="346" t="s">
        <v>276</v>
      </c>
      <c r="L207" s="346"/>
      <c r="M207" s="346"/>
      <c r="N207" s="346"/>
      <c r="O207" s="139" t="s">
        <v>38</v>
      </c>
      <c r="P207" s="143">
        <v>16</v>
      </c>
      <c r="Q207" s="141">
        <v>6</v>
      </c>
      <c r="R207" s="96">
        <v>6</v>
      </c>
      <c r="S207" s="56">
        <f>+R207/Q207</f>
        <v>1</v>
      </c>
      <c r="T207" s="283">
        <f>S207</f>
        <v>1</v>
      </c>
      <c r="BM207" s="2"/>
      <c r="BN207" s="2"/>
    </row>
    <row r="208" spans="1:66" ht="257.25" customHeight="1" x14ac:dyDescent="0.25">
      <c r="A208" s="354"/>
      <c r="B208" s="347" t="s">
        <v>244</v>
      </c>
      <c r="C208" s="347"/>
      <c r="D208" s="135" t="s">
        <v>277</v>
      </c>
      <c r="E208" s="136">
        <v>609327000</v>
      </c>
      <c r="F208" s="137">
        <f>+E208/$E$209</f>
        <v>9.8278548387096779E-2</v>
      </c>
      <c r="G208" s="348">
        <v>556918898</v>
      </c>
      <c r="H208" s="348"/>
      <c r="I208" s="138">
        <f>+G208/E208</f>
        <v>0.91399018589361702</v>
      </c>
      <c r="J208" s="283">
        <f>I208</f>
        <v>0.91399018589361702</v>
      </c>
      <c r="K208" s="346" t="s">
        <v>278</v>
      </c>
      <c r="L208" s="346"/>
      <c r="M208" s="346"/>
      <c r="N208" s="346"/>
      <c r="O208" s="139" t="s">
        <v>38</v>
      </c>
      <c r="P208" s="143">
        <v>60</v>
      </c>
      <c r="Q208" s="141">
        <v>20</v>
      </c>
      <c r="R208" s="96">
        <v>20</v>
      </c>
      <c r="S208" s="56">
        <f>+R208/Q208</f>
        <v>1</v>
      </c>
      <c r="T208" s="283">
        <f>S208</f>
        <v>1</v>
      </c>
      <c r="BM208" s="2"/>
      <c r="BN208" s="2"/>
    </row>
    <row r="209" spans="1:66" ht="229.5" customHeight="1" x14ac:dyDescent="0.25">
      <c r="A209" s="340" t="s">
        <v>279</v>
      </c>
      <c r="B209" s="340"/>
      <c r="C209" s="340"/>
      <c r="D209" s="144"/>
      <c r="E209" s="145">
        <f>SUM(E205:E208)</f>
        <v>6200000000</v>
      </c>
      <c r="F209" s="137">
        <f>+E209/$E$209</f>
        <v>1</v>
      </c>
      <c r="G209" s="341">
        <f>SUM(G205:H208)</f>
        <v>6029975958</v>
      </c>
      <c r="H209" s="341"/>
      <c r="I209" s="138">
        <f>+G209/E209</f>
        <v>0.97257676741935484</v>
      </c>
      <c r="J209" s="283">
        <f>I209</f>
        <v>0.97257676741935484</v>
      </c>
      <c r="K209" s="342"/>
      <c r="L209" s="342"/>
      <c r="M209" s="342"/>
      <c r="N209" s="342"/>
      <c r="O209" s="146"/>
      <c r="P209" s="30"/>
      <c r="Q209" s="30"/>
      <c r="R209" s="30"/>
      <c r="S209" s="147"/>
      <c r="T209" s="30"/>
      <c r="U209" s="30"/>
      <c r="V209" s="30"/>
      <c r="W209" s="30"/>
      <c r="X209" s="30"/>
      <c r="Y209" s="30"/>
      <c r="Z209" s="30"/>
      <c r="AA209" s="30"/>
      <c r="AB209" s="30"/>
      <c r="AC209" s="30"/>
      <c r="AD209" s="30"/>
      <c r="AE209" s="148"/>
      <c r="AF209" s="149"/>
      <c r="AG209" s="30"/>
      <c r="AH209" s="30"/>
      <c r="AI209" s="30"/>
      <c r="AJ209" s="30"/>
      <c r="AK209" s="30"/>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6"/>
      <c r="BI209" s="6"/>
      <c r="BJ209" s="30"/>
      <c r="BK209" s="30"/>
      <c r="BL209" s="30"/>
      <c r="BM209" s="2"/>
      <c r="BN209" s="2"/>
    </row>
    <row r="210" spans="1:66" s="6" customFormat="1" ht="15.75" customHeight="1" thickBot="1" x14ac:dyDescent="0.3">
      <c r="A210" s="16"/>
      <c r="B210" s="16"/>
      <c r="C210" s="16"/>
      <c r="D210" s="16"/>
      <c r="E210" s="16"/>
      <c r="F210" s="16"/>
      <c r="G210" s="16"/>
      <c r="H210" s="16"/>
      <c r="I210" s="16"/>
      <c r="J210" s="16"/>
      <c r="K210" s="16"/>
      <c r="L210" s="16"/>
      <c r="M210" s="16"/>
      <c r="N210" s="16"/>
      <c r="O210" s="16"/>
      <c r="P210" s="16"/>
      <c r="Q210" s="16"/>
      <c r="R210" s="16"/>
      <c r="S210" s="47"/>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M210" s="30"/>
      <c r="BN210" s="2"/>
    </row>
    <row r="211" spans="1:66" ht="201.75" customHeight="1" thickTop="1" thickBot="1" x14ac:dyDescent="0.3">
      <c r="A211" s="343" t="s">
        <v>280</v>
      </c>
      <c r="B211" s="343"/>
      <c r="C211" s="344">
        <v>43465</v>
      </c>
      <c r="D211" s="344"/>
      <c r="E211" s="344"/>
      <c r="F211" s="16"/>
      <c r="G211" s="150" t="s">
        <v>281</v>
      </c>
      <c r="H211" s="151"/>
      <c r="I211" s="345" t="s">
        <v>282</v>
      </c>
      <c r="J211" s="345"/>
      <c r="K211" s="152"/>
      <c r="L211" s="338" t="s">
        <v>283</v>
      </c>
      <c r="M211" s="338"/>
      <c r="N211" s="152"/>
      <c r="O211" s="338" t="s">
        <v>284</v>
      </c>
      <c r="P211" s="338"/>
      <c r="Q211" s="153"/>
      <c r="R211" s="339" t="s">
        <v>285</v>
      </c>
      <c r="S211" s="339"/>
      <c r="T211" s="339"/>
      <c r="U211" s="16"/>
      <c r="V211" s="30"/>
      <c r="W211" s="30"/>
      <c r="X211" s="30"/>
      <c r="Y211" s="30"/>
      <c r="Z211" s="30"/>
      <c r="AA211" s="30"/>
      <c r="AB211" s="16"/>
      <c r="AC211" s="30"/>
      <c r="AD211" s="30"/>
      <c r="AE211" s="30"/>
      <c r="AF211" s="30"/>
      <c r="AG211" s="30"/>
      <c r="AH211" s="16"/>
      <c r="AI211" s="16"/>
      <c r="AJ211" s="16"/>
      <c r="AK211" s="16"/>
      <c r="AL211" s="6"/>
      <c r="AM211" s="30"/>
      <c r="BM211" s="2"/>
      <c r="BN211" s="2"/>
    </row>
    <row r="212" spans="1:66" ht="13.5" thickTop="1" x14ac:dyDescent="0.25"/>
  </sheetData>
  <autoFilter ref="A54:Y164" xr:uid="{00000000-0009-0000-0000-000001000000}">
    <filterColumn colId="0" showButton="0"/>
    <filterColumn colId="5" showButton="0"/>
    <filterColumn colId="7" showButton="0"/>
    <filterColumn colId="15" showButton="0"/>
    <filterColumn colId="16" showButton="0"/>
    <filterColumn colId="21" showButton="0"/>
    <filterColumn colId="22" showButton="0"/>
    <filterColumn colId="23" showButton="0"/>
  </autoFilter>
  <mergeCells count="795">
    <mergeCell ref="A156:B156"/>
    <mergeCell ref="F156:G156"/>
    <mergeCell ref="H156:I156"/>
    <mergeCell ref="P156:R156"/>
    <mergeCell ref="A157:B157"/>
    <mergeCell ref="F157:G157"/>
    <mergeCell ref="H157:I157"/>
    <mergeCell ref="P157:R157"/>
    <mergeCell ref="E11:R11"/>
    <mergeCell ref="A12:D13"/>
    <mergeCell ref="E12:U13"/>
    <mergeCell ref="A14:D14"/>
    <mergeCell ref="E14:U14"/>
    <mergeCell ref="A16:Y16"/>
    <mergeCell ref="V18:Y18"/>
    <mergeCell ref="A20:C24"/>
    <mergeCell ref="D20:E24"/>
    <mergeCell ref="F20:H24"/>
    <mergeCell ref="J20:O20"/>
    <mergeCell ref="P20:S20"/>
    <mergeCell ref="I21:I24"/>
    <mergeCell ref="J21:O21"/>
    <mergeCell ref="A18:C19"/>
    <mergeCell ref="D18:E19"/>
    <mergeCell ref="J22:O22"/>
    <mergeCell ref="P22:S22"/>
    <mergeCell ref="J23:O23"/>
    <mergeCell ref="P23:S23"/>
    <mergeCell ref="A3:BL3"/>
    <mergeCell ref="A5:BI5"/>
    <mergeCell ref="A6:C6"/>
    <mergeCell ref="E6:N6"/>
    <mergeCell ref="A8:C8"/>
    <mergeCell ref="E8:N8"/>
    <mergeCell ref="AM8:AU11"/>
    <mergeCell ref="A10:C10"/>
    <mergeCell ref="E10:R10"/>
    <mergeCell ref="A11:C11"/>
    <mergeCell ref="J24:O24"/>
    <mergeCell ref="P24:S24"/>
    <mergeCell ref="T18:T19"/>
    <mergeCell ref="U18:U19"/>
    <mergeCell ref="A31:H31"/>
    <mergeCell ref="I31:N31"/>
    <mergeCell ref="P31:R31"/>
    <mergeCell ref="A34:Y34"/>
    <mergeCell ref="A36:B36"/>
    <mergeCell ref="C36:Y36"/>
    <mergeCell ref="A27:Y27"/>
    <mergeCell ref="A29:H30"/>
    <mergeCell ref="I29:N30"/>
    <mergeCell ref="O29:O30"/>
    <mergeCell ref="P29:R30"/>
    <mergeCell ref="S29:S30"/>
    <mergeCell ref="T29:T30"/>
    <mergeCell ref="U29:U30"/>
    <mergeCell ref="V29:Y29"/>
    <mergeCell ref="F18:H19"/>
    <mergeCell ref="I18:I19"/>
    <mergeCell ref="J18:O19"/>
    <mergeCell ref="P18:S19"/>
    <mergeCell ref="P21:S21"/>
    <mergeCell ref="A37:B37"/>
    <mergeCell ref="C37:Y37"/>
    <mergeCell ref="A38:B38"/>
    <mergeCell ref="C38:Y38"/>
    <mergeCell ref="A40:B41"/>
    <mergeCell ref="C40:C41"/>
    <mergeCell ref="D40:D41"/>
    <mergeCell ref="E40:E41"/>
    <mergeCell ref="F40:I41"/>
    <mergeCell ref="J40:J41"/>
    <mergeCell ref="U40:U41"/>
    <mergeCell ref="V40:Y40"/>
    <mergeCell ref="T40:T41"/>
    <mergeCell ref="A42:B42"/>
    <mergeCell ref="F42:I42"/>
    <mergeCell ref="L42:N42"/>
    <mergeCell ref="P42:R42"/>
    <mergeCell ref="K40:K41"/>
    <mergeCell ref="L40:N41"/>
    <mergeCell ref="O40:O41"/>
    <mergeCell ref="P40:R41"/>
    <mergeCell ref="S40:S41"/>
    <mergeCell ref="A45:B45"/>
    <mergeCell ref="F45:I45"/>
    <mergeCell ref="L45:N45"/>
    <mergeCell ref="P45:R45"/>
    <mergeCell ref="A46:B46"/>
    <mergeCell ref="F46:I46"/>
    <mergeCell ref="L46:N46"/>
    <mergeCell ref="P46:R46"/>
    <mergeCell ref="A43:B43"/>
    <mergeCell ref="F43:I43"/>
    <mergeCell ref="L43:N43"/>
    <mergeCell ref="P43:R43"/>
    <mergeCell ref="A44:B44"/>
    <mergeCell ref="F44:I44"/>
    <mergeCell ref="L44:N44"/>
    <mergeCell ref="P44:R44"/>
    <mergeCell ref="A49:B49"/>
    <mergeCell ref="C49:F49"/>
    <mergeCell ref="G49:I49"/>
    <mergeCell ref="J49:L49"/>
    <mergeCell ref="P49:S49"/>
    <mergeCell ref="A52:Y52"/>
    <mergeCell ref="A47:B47"/>
    <mergeCell ref="F47:I47"/>
    <mergeCell ref="L47:N47"/>
    <mergeCell ref="P47:R47"/>
    <mergeCell ref="A48:B48"/>
    <mergeCell ref="F48:I48"/>
    <mergeCell ref="L48:N48"/>
    <mergeCell ref="P48:R48"/>
    <mergeCell ref="S54:S55"/>
    <mergeCell ref="T54:T55"/>
    <mergeCell ref="U54:U55"/>
    <mergeCell ref="V54:Y54"/>
    <mergeCell ref="A56:B56"/>
    <mergeCell ref="F56:G56"/>
    <mergeCell ref="H56:I56"/>
    <mergeCell ref="P56:R56"/>
    <mergeCell ref="J54:J55"/>
    <mergeCell ref="K54:K55"/>
    <mergeCell ref="L54:L55"/>
    <mergeCell ref="M54:M55"/>
    <mergeCell ref="N54:N55"/>
    <mergeCell ref="O54:O55"/>
    <mergeCell ref="A54:B55"/>
    <mergeCell ref="C54:C55"/>
    <mergeCell ref="D54:D55"/>
    <mergeCell ref="E54:E55"/>
    <mergeCell ref="F54:G55"/>
    <mergeCell ref="H54:I55"/>
    <mergeCell ref="A57:B57"/>
    <mergeCell ref="F57:G57"/>
    <mergeCell ref="H57:I57"/>
    <mergeCell ref="P57:R57"/>
    <mergeCell ref="A58:B58"/>
    <mergeCell ref="F58:G58"/>
    <mergeCell ref="H58:I58"/>
    <mergeCell ref="P58:R58"/>
    <mergeCell ref="P54:R55"/>
    <mergeCell ref="A61:B61"/>
    <mergeCell ref="F61:G61"/>
    <mergeCell ref="H61:I61"/>
    <mergeCell ref="P61:R61"/>
    <mergeCell ref="A62:B62"/>
    <mergeCell ref="F62:G62"/>
    <mergeCell ref="H62:I62"/>
    <mergeCell ref="P62:R62"/>
    <mergeCell ref="A59:B59"/>
    <mergeCell ref="F59:G59"/>
    <mergeCell ref="H59:I59"/>
    <mergeCell ref="P59:R59"/>
    <mergeCell ref="A60:B60"/>
    <mergeCell ref="F60:G60"/>
    <mergeCell ref="H60:I60"/>
    <mergeCell ref="P60:R60"/>
    <mergeCell ref="WMJ63:WML63"/>
    <mergeCell ref="A64:B64"/>
    <mergeCell ref="F64:G64"/>
    <mergeCell ref="H64:I64"/>
    <mergeCell ref="P64:R64"/>
    <mergeCell ref="A63:B63"/>
    <mergeCell ref="F63:G63"/>
    <mergeCell ref="H63:I63"/>
    <mergeCell ref="P63:R63"/>
    <mergeCell ref="WLU63:WLV63"/>
    <mergeCell ref="WLZ63:WMA63"/>
    <mergeCell ref="A65:B65"/>
    <mergeCell ref="F65:G65"/>
    <mergeCell ref="H65:I65"/>
    <mergeCell ref="P65:R65"/>
    <mergeCell ref="A66:B66"/>
    <mergeCell ref="F66:G66"/>
    <mergeCell ref="H66:I66"/>
    <mergeCell ref="P66:R66"/>
    <mergeCell ref="WMB63:WMC63"/>
    <mergeCell ref="A69:B69"/>
    <mergeCell ref="F69:G69"/>
    <mergeCell ref="H69:I69"/>
    <mergeCell ref="P69:R69"/>
    <mergeCell ref="A70:B70"/>
    <mergeCell ref="F70:G70"/>
    <mergeCell ref="H70:I70"/>
    <mergeCell ref="P70:R70"/>
    <mergeCell ref="A67:B67"/>
    <mergeCell ref="F67:G67"/>
    <mergeCell ref="H67:I67"/>
    <mergeCell ref="P67:R67"/>
    <mergeCell ref="A68:B68"/>
    <mergeCell ref="F68:G68"/>
    <mergeCell ref="H68:I68"/>
    <mergeCell ref="P68:R68"/>
    <mergeCell ref="A73:B73"/>
    <mergeCell ref="F73:G73"/>
    <mergeCell ref="H73:I73"/>
    <mergeCell ref="P73:R73"/>
    <mergeCell ref="A74:B74"/>
    <mergeCell ref="F74:G74"/>
    <mergeCell ref="H74:I74"/>
    <mergeCell ref="P74:R74"/>
    <mergeCell ref="A71:B71"/>
    <mergeCell ref="F71:G71"/>
    <mergeCell ref="H71:I71"/>
    <mergeCell ref="P71:R71"/>
    <mergeCell ref="A72:B72"/>
    <mergeCell ref="F72:G72"/>
    <mergeCell ref="H72:I72"/>
    <mergeCell ref="P72:R72"/>
    <mergeCell ref="A77:B77"/>
    <mergeCell ref="F77:G77"/>
    <mergeCell ref="H77:I77"/>
    <mergeCell ref="P77:R77"/>
    <mergeCell ref="A78:B78"/>
    <mergeCell ref="F78:G78"/>
    <mergeCell ref="H78:I78"/>
    <mergeCell ref="P78:R78"/>
    <mergeCell ref="A75:B75"/>
    <mergeCell ref="F75:G75"/>
    <mergeCell ref="H75:I75"/>
    <mergeCell ref="P75:R75"/>
    <mergeCell ref="A76:B76"/>
    <mergeCell ref="F76:G76"/>
    <mergeCell ref="H76:I76"/>
    <mergeCell ref="P76:R76"/>
    <mergeCell ref="A81:B81"/>
    <mergeCell ref="F81:G81"/>
    <mergeCell ref="H81:I81"/>
    <mergeCell ref="P81:R81"/>
    <mergeCell ref="A82:B82"/>
    <mergeCell ref="F82:G82"/>
    <mergeCell ref="H82:I82"/>
    <mergeCell ref="P82:R82"/>
    <mergeCell ref="A79:B79"/>
    <mergeCell ref="F79:G79"/>
    <mergeCell ref="H79:I79"/>
    <mergeCell ref="P79:R79"/>
    <mergeCell ref="A80:B80"/>
    <mergeCell ref="F80:G80"/>
    <mergeCell ref="H80:I80"/>
    <mergeCell ref="P80:R80"/>
    <mergeCell ref="VTH83:VTI83"/>
    <mergeCell ref="VTP83:VTR83"/>
    <mergeCell ref="WLU83:WLV83"/>
    <mergeCell ref="WLZ83:WMA83"/>
    <mergeCell ref="WMB83:WMC83"/>
    <mergeCell ref="WMJ83:WML83"/>
    <mergeCell ref="A83:B83"/>
    <mergeCell ref="F83:G83"/>
    <mergeCell ref="H83:I83"/>
    <mergeCell ref="P83:R83"/>
    <mergeCell ref="VTA83:VTB83"/>
    <mergeCell ref="VTF83:VTG83"/>
    <mergeCell ref="VTH84:VTI84"/>
    <mergeCell ref="VTP84:VTR84"/>
    <mergeCell ref="WLU84:WLV84"/>
    <mergeCell ref="WLZ84:WMA84"/>
    <mergeCell ref="WMB84:WMC84"/>
    <mergeCell ref="WMJ84:WML84"/>
    <mergeCell ref="A84:B84"/>
    <mergeCell ref="F84:G84"/>
    <mergeCell ref="H84:I84"/>
    <mergeCell ref="P84:R84"/>
    <mergeCell ref="VTA84:VTB84"/>
    <mergeCell ref="VTF84:VTG84"/>
    <mergeCell ref="VTH85:VTI85"/>
    <mergeCell ref="VTP85:VTR85"/>
    <mergeCell ref="WLU85:WLV85"/>
    <mergeCell ref="WLZ85:WMA85"/>
    <mergeCell ref="WMB85:WMC85"/>
    <mergeCell ref="WMJ85:WML85"/>
    <mergeCell ref="A85:B85"/>
    <mergeCell ref="F85:G85"/>
    <mergeCell ref="H85:I85"/>
    <mergeCell ref="P85:R85"/>
    <mergeCell ref="VTA85:VTB85"/>
    <mergeCell ref="VTF85:VTG85"/>
    <mergeCell ref="VTH86:VTI86"/>
    <mergeCell ref="VTP86:VTR86"/>
    <mergeCell ref="WLU86:WLV86"/>
    <mergeCell ref="WLZ86:WMA86"/>
    <mergeCell ref="WMB86:WMC86"/>
    <mergeCell ref="WMJ86:WML86"/>
    <mergeCell ref="A86:B86"/>
    <mergeCell ref="F86:G86"/>
    <mergeCell ref="H86:I86"/>
    <mergeCell ref="P86:R86"/>
    <mergeCell ref="VTA86:VTB86"/>
    <mergeCell ref="VTF86:VTG86"/>
    <mergeCell ref="WMB87:WMC87"/>
    <mergeCell ref="WMJ87:WML87"/>
    <mergeCell ref="A88:B88"/>
    <mergeCell ref="F88:G88"/>
    <mergeCell ref="H88:I88"/>
    <mergeCell ref="P88:R88"/>
    <mergeCell ref="WLU88:WLV88"/>
    <mergeCell ref="WLZ88:WMA88"/>
    <mergeCell ref="WMB88:WMC88"/>
    <mergeCell ref="WMJ88:WML88"/>
    <mergeCell ref="A87:B87"/>
    <mergeCell ref="F87:G87"/>
    <mergeCell ref="H87:I87"/>
    <mergeCell ref="P87:R87"/>
    <mergeCell ref="WLU87:WLV87"/>
    <mergeCell ref="WLZ87:WMA87"/>
    <mergeCell ref="VTH89:VTI89"/>
    <mergeCell ref="VTP89:VTR89"/>
    <mergeCell ref="WLU89:WLV89"/>
    <mergeCell ref="WLZ89:WMA89"/>
    <mergeCell ref="WMB89:WMC89"/>
    <mergeCell ref="WMJ89:WML89"/>
    <mergeCell ref="A89:B89"/>
    <mergeCell ref="F89:G89"/>
    <mergeCell ref="H89:I89"/>
    <mergeCell ref="P89:R89"/>
    <mergeCell ref="VTA89:VTB89"/>
    <mergeCell ref="VTF89:VTG89"/>
    <mergeCell ref="WMB90:WMC90"/>
    <mergeCell ref="WMJ90:WML90"/>
    <mergeCell ref="A91:B91"/>
    <mergeCell ref="F91:G91"/>
    <mergeCell ref="H91:I91"/>
    <mergeCell ref="P91:R91"/>
    <mergeCell ref="WLU91:WLV91"/>
    <mergeCell ref="WLZ91:WMA91"/>
    <mergeCell ref="WMB91:WMC91"/>
    <mergeCell ref="WMJ91:WML91"/>
    <mergeCell ref="A90:B90"/>
    <mergeCell ref="F90:G90"/>
    <mergeCell ref="H90:I90"/>
    <mergeCell ref="P90:R90"/>
    <mergeCell ref="WLU90:WLV90"/>
    <mergeCell ref="WLZ90:WMA90"/>
    <mergeCell ref="WMB92:WMC92"/>
    <mergeCell ref="WMJ92:WML92"/>
    <mergeCell ref="A93:B93"/>
    <mergeCell ref="F93:G93"/>
    <mergeCell ref="H93:I93"/>
    <mergeCell ref="P93:R93"/>
    <mergeCell ref="WLU93:WLV93"/>
    <mergeCell ref="WLZ93:WMA93"/>
    <mergeCell ref="WMB93:WMC93"/>
    <mergeCell ref="WMJ93:WML93"/>
    <mergeCell ref="A92:B92"/>
    <mergeCell ref="F92:G92"/>
    <mergeCell ref="H92:I92"/>
    <mergeCell ref="P92:R92"/>
    <mergeCell ref="WLU92:WLV92"/>
    <mergeCell ref="WLZ92:WMA92"/>
    <mergeCell ref="WMB94:WMC94"/>
    <mergeCell ref="WMJ94:WML94"/>
    <mergeCell ref="A95:B95"/>
    <mergeCell ref="F95:G95"/>
    <mergeCell ref="H95:I95"/>
    <mergeCell ref="P95:R95"/>
    <mergeCell ref="WLU95:WLV95"/>
    <mergeCell ref="WLZ95:WMA95"/>
    <mergeCell ref="WMB95:WMC95"/>
    <mergeCell ref="WMJ95:WML95"/>
    <mergeCell ref="A94:B94"/>
    <mergeCell ref="F94:G94"/>
    <mergeCell ref="H94:I94"/>
    <mergeCell ref="P94:R94"/>
    <mergeCell ref="WLU94:WLV94"/>
    <mergeCell ref="WLZ94:WMA94"/>
    <mergeCell ref="WMB96:WMC96"/>
    <mergeCell ref="WMJ96:WML96"/>
    <mergeCell ref="A97:B97"/>
    <mergeCell ref="F97:G97"/>
    <mergeCell ref="H97:I97"/>
    <mergeCell ref="P97:R97"/>
    <mergeCell ref="VTA97:VTB97"/>
    <mergeCell ref="VTF97:VTG97"/>
    <mergeCell ref="VTH97:VTI97"/>
    <mergeCell ref="VTP97:VTR97"/>
    <mergeCell ref="A96:B96"/>
    <mergeCell ref="F96:G96"/>
    <mergeCell ref="H96:I96"/>
    <mergeCell ref="P96:R96"/>
    <mergeCell ref="WLU96:WLV96"/>
    <mergeCell ref="WLZ96:WMA96"/>
    <mergeCell ref="WMB98:WMC98"/>
    <mergeCell ref="WMJ98:WML98"/>
    <mergeCell ref="A99:B99"/>
    <mergeCell ref="F99:G99"/>
    <mergeCell ref="H99:I99"/>
    <mergeCell ref="P99:R99"/>
    <mergeCell ref="WLU97:WLV97"/>
    <mergeCell ref="WLZ97:WMA97"/>
    <mergeCell ref="WMB97:WMC97"/>
    <mergeCell ref="WMJ97:WML97"/>
    <mergeCell ref="A98:B98"/>
    <mergeCell ref="F98:G98"/>
    <mergeCell ref="H98:I98"/>
    <mergeCell ref="P98:R98"/>
    <mergeCell ref="WLU98:WLV98"/>
    <mergeCell ref="WLZ98:WMA98"/>
    <mergeCell ref="A102:B102"/>
    <mergeCell ref="F102:G102"/>
    <mergeCell ref="H102:I102"/>
    <mergeCell ref="P102:R102"/>
    <mergeCell ref="A103:B103"/>
    <mergeCell ref="F103:G103"/>
    <mergeCell ref="H103:I103"/>
    <mergeCell ref="P103:R103"/>
    <mergeCell ref="A100:B100"/>
    <mergeCell ref="F100:G100"/>
    <mergeCell ref="H100:I100"/>
    <mergeCell ref="P100:R100"/>
    <mergeCell ref="A101:B101"/>
    <mergeCell ref="F101:G101"/>
    <mergeCell ref="H101:I101"/>
    <mergeCell ref="P101:R101"/>
    <mergeCell ref="A106:B106"/>
    <mergeCell ref="F106:G106"/>
    <mergeCell ref="H106:I106"/>
    <mergeCell ref="P106:R106"/>
    <mergeCell ref="A107:B107"/>
    <mergeCell ref="F107:G107"/>
    <mergeCell ref="H107:I107"/>
    <mergeCell ref="P107:R107"/>
    <mergeCell ref="A104:B104"/>
    <mergeCell ref="F104:G104"/>
    <mergeCell ref="H104:I104"/>
    <mergeCell ref="P104:R104"/>
    <mergeCell ref="A105:B105"/>
    <mergeCell ref="F105:G105"/>
    <mergeCell ref="H105:I105"/>
    <mergeCell ref="P105:R105"/>
    <mergeCell ref="A110:B110"/>
    <mergeCell ref="F110:G110"/>
    <mergeCell ref="H110:I110"/>
    <mergeCell ref="P110:R110"/>
    <mergeCell ref="A111:B111"/>
    <mergeCell ref="F111:G111"/>
    <mergeCell ref="H111:I111"/>
    <mergeCell ref="P111:R111"/>
    <mergeCell ref="A108:B108"/>
    <mergeCell ref="F108:G108"/>
    <mergeCell ref="H108:I108"/>
    <mergeCell ref="P108:R108"/>
    <mergeCell ref="A109:B109"/>
    <mergeCell ref="F109:G109"/>
    <mergeCell ref="H109:I109"/>
    <mergeCell ref="P109:R109"/>
    <mergeCell ref="A114:B114"/>
    <mergeCell ref="F114:G114"/>
    <mergeCell ref="H114:I114"/>
    <mergeCell ref="P114:R114"/>
    <mergeCell ref="A115:B115"/>
    <mergeCell ref="F115:G115"/>
    <mergeCell ref="H115:I115"/>
    <mergeCell ref="P115:R115"/>
    <mergeCell ref="A112:B112"/>
    <mergeCell ref="F112:G112"/>
    <mergeCell ref="H112:I112"/>
    <mergeCell ref="P112:R112"/>
    <mergeCell ref="A113:B113"/>
    <mergeCell ref="F113:G113"/>
    <mergeCell ref="H113:I113"/>
    <mergeCell ref="P113:R113"/>
    <mergeCell ref="A118:B118"/>
    <mergeCell ref="F118:G118"/>
    <mergeCell ref="H118:I118"/>
    <mergeCell ref="P118:R118"/>
    <mergeCell ref="A119:B119"/>
    <mergeCell ref="F119:G119"/>
    <mergeCell ref="H119:I119"/>
    <mergeCell ref="P119:R119"/>
    <mergeCell ref="A116:B116"/>
    <mergeCell ref="F116:G116"/>
    <mergeCell ref="H116:I116"/>
    <mergeCell ref="P116:R116"/>
    <mergeCell ref="A117:B117"/>
    <mergeCell ref="F117:G117"/>
    <mergeCell ref="H117:I117"/>
    <mergeCell ref="P117:R117"/>
    <mergeCell ref="A122:B122"/>
    <mergeCell ref="F122:G122"/>
    <mergeCell ref="H122:I122"/>
    <mergeCell ref="P122:R122"/>
    <mergeCell ref="A123:B123"/>
    <mergeCell ref="F123:G123"/>
    <mergeCell ref="H123:I123"/>
    <mergeCell ref="P123:R123"/>
    <mergeCell ref="A120:B120"/>
    <mergeCell ref="F120:G120"/>
    <mergeCell ref="H120:I120"/>
    <mergeCell ref="P120:R120"/>
    <mergeCell ref="A121:B121"/>
    <mergeCell ref="F121:G121"/>
    <mergeCell ref="H121:I121"/>
    <mergeCell ref="P121:R121"/>
    <mergeCell ref="A126:B126"/>
    <mergeCell ref="F126:G126"/>
    <mergeCell ref="H126:I126"/>
    <mergeCell ref="P126:R126"/>
    <mergeCell ref="A127:B127"/>
    <mergeCell ref="F127:G127"/>
    <mergeCell ref="H127:I127"/>
    <mergeCell ref="P127:R127"/>
    <mergeCell ref="A124:B124"/>
    <mergeCell ref="F124:G124"/>
    <mergeCell ref="H124:I124"/>
    <mergeCell ref="P124:R124"/>
    <mergeCell ref="A125:B125"/>
    <mergeCell ref="F125:G125"/>
    <mergeCell ref="H125:I125"/>
    <mergeCell ref="P125:R125"/>
    <mergeCell ref="A130:B130"/>
    <mergeCell ref="F130:G130"/>
    <mergeCell ref="H130:I130"/>
    <mergeCell ref="P130:R130"/>
    <mergeCell ref="A131:B131"/>
    <mergeCell ref="F131:G131"/>
    <mergeCell ref="H131:I131"/>
    <mergeCell ref="P131:R131"/>
    <mergeCell ref="A128:B128"/>
    <mergeCell ref="F128:G128"/>
    <mergeCell ref="H128:I128"/>
    <mergeCell ref="P128:R128"/>
    <mergeCell ref="A129:B129"/>
    <mergeCell ref="F129:G129"/>
    <mergeCell ref="H129:I129"/>
    <mergeCell ref="P129:R129"/>
    <mergeCell ref="A134:B134"/>
    <mergeCell ref="F134:G134"/>
    <mergeCell ref="H134:I134"/>
    <mergeCell ref="P134:R134"/>
    <mergeCell ref="A135:B135"/>
    <mergeCell ref="F135:G135"/>
    <mergeCell ref="H135:I135"/>
    <mergeCell ref="P135:R135"/>
    <mergeCell ref="A132:B132"/>
    <mergeCell ref="F132:G132"/>
    <mergeCell ref="H132:I132"/>
    <mergeCell ref="P132:R132"/>
    <mergeCell ref="A133:B133"/>
    <mergeCell ref="F133:G133"/>
    <mergeCell ref="H133:I133"/>
    <mergeCell ref="P133:R133"/>
    <mergeCell ref="A138:B138"/>
    <mergeCell ref="F138:G138"/>
    <mergeCell ref="H138:I138"/>
    <mergeCell ref="P138:R138"/>
    <mergeCell ref="A139:B139"/>
    <mergeCell ref="F139:G139"/>
    <mergeCell ref="H139:I139"/>
    <mergeCell ref="P139:R139"/>
    <mergeCell ref="A136:B136"/>
    <mergeCell ref="F136:G136"/>
    <mergeCell ref="H136:I136"/>
    <mergeCell ref="P136:R136"/>
    <mergeCell ref="A137:B137"/>
    <mergeCell ref="F137:G137"/>
    <mergeCell ref="H137:I137"/>
    <mergeCell ref="P137:R137"/>
    <mergeCell ref="A142:B142"/>
    <mergeCell ref="F142:G142"/>
    <mergeCell ref="H142:I142"/>
    <mergeCell ref="P142:R142"/>
    <mergeCell ref="A143:B143"/>
    <mergeCell ref="F143:G143"/>
    <mergeCell ref="H143:I143"/>
    <mergeCell ref="P143:R143"/>
    <mergeCell ref="A140:B140"/>
    <mergeCell ref="F140:G140"/>
    <mergeCell ref="H140:I140"/>
    <mergeCell ref="P140:R140"/>
    <mergeCell ref="A141:B141"/>
    <mergeCell ref="F141:G141"/>
    <mergeCell ref="H141:I141"/>
    <mergeCell ref="P141:R141"/>
    <mergeCell ref="A146:B146"/>
    <mergeCell ref="F146:G146"/>
    <mergeCell ref="H146:I146"/>
    <mergeCell ref="P146:R146"/>
    <mergeCell ref="A147:B147"/>
    <mergeCell ref="F147:G147"/>
    <mergeCell ref="H147:I147"/>
    <mergeCell ref="P147:R147"/>
    <mergeCell ref="A144:B144"/>
    <mergeCell ref="F144:G144"/>
    <mergeCell ref="H144:I144"/>
    <mergeCell ref="P144:R144"/>
    <mergeCell ref="A145:B145"/>
    <mergeCell ref="F145:G145"/>
    <mergeCell ref="H145:I145"/>
    <mergeCell ref="P145:R145"/>
    <mergeCell ref="A150:B150"/>
    <mergeCell ref="F150:G150"/>
    <mergeCell ref="H150:I150"/>
    <mergeCell ref="P150:R150"/>
    <mergeCell ref="A151:B151"/>
    <mergeCell ref="F151:G151"/>
    <mergeCell ref="H151:I151"/>
    <mergeCell ref="P151:R151"/>
    <mergeCell ref="A148:B148"/>
    <mergeCell ref="F148:G148"/>
    <mergeCell ref="H148:I148"/>
    <mergeCell ref="P148:R148"/>
    <mergeCell ref="A149:B149"/>
    <mergeCell ref="F149:G149"/>
    <mergeCell ref="H149:I149"/>
    <mergeCell ref="P149:R149"/>
    <mergeCell ref="A158:B158"/>
    <mergeCell ref="F158:G158"/>
    <mergeCell ref="H158:I158"/>
    <mergeCell ref="P158:R158"/>
    <mergeCell ref="A159:B159"/>
    <mergeCell ref="F159:G159"/>
    <mergeCell ref="H159:I159"/>
    <mergeCell ref="P159:R159"/>
    <mergeCell ref="A152:B152"/>
    <mergeCell ref="F152:G152"/>
    <mergeCell ref="H152:I152"/>
    <mergeCell ref="P152:R152"/>
    <mergeCell ref="A153:B153"/>
    <mergeCell ref="F153:G153"/>
    <mergeCell ref="H153:I153"/>
    <mergeCell ref="P153:R153"/>
    <mergeCell ref="A154:B154"/>
    <mergeCell ref="F154:G154"/>
    <mergeCell ref="H154:I154"/>
    <mergeCell ref="P154:R154"/>
    <mergeCell ref="A155:B155"/>
    <mergeCell ref="F155:G155"/>
    <mergeCell ref="H155:I155"/>
    <mergeCell ref="P155:R155"/>
    <mergeCell ref="A162:B162"/>
    <mergeCell ref="F162:G162"/>
    <mergeCell ref="H162:I162"/>
    <mergeCell ref="P162:R162"/>
    <mergeCell ref="A163:B163"/>
    <mergeCell ref="F163:G163"/>
    <mergeCell ref="H163:I163"/>
    <mergeCell ref="P163:R163"/>
    <mergeCell ref="A160:B160"/>
    <mergeCell ref="F160:G160"/>
    <mergeCell ref="H160:I160"/>
    <mergeCell ref="P160:R160"/>
    <mergeCell ref="A161:B161"/>
    <mergeCell ref="F161:G161"/>
    <mergeCell ref="H161:I161"/>
    <mergeCell ref="P161:R161"/>
    <mergeCell ref="A166:B166"/>
    <mergeCell ref="F166:G166"/>
    <mergeCell ref="H166:I166"/>
    <mergeCell ref="P166:R166"/>
    <mergeCell ref="A167:B167"/>
    <mergeCell ref="F167:G167"/>
    <mergeCell ref="H167:I167"/>
    <mergeCell ref="P167:R167"/>
    <mergeCell ref="A164:B164"/>
    <mergeCell ref="F164:G164"/>
    <mergeCell ref="H164:I164"/>
    <mergeCell ref="P164:R164"/>
    <mergeCell ref="A165:B165"/>
    <mergeCell ref="F165:G165"/>
    <mergeCell ref="H165:I165"/>
    <mergeCell ref="P165:R165"/>
    <mergeCell ref="A170:B170"/>
    <mergeCell ref="F170:G170"/>
    <mergeCell ref="H170:I170"/>
    <mergeCell ref="P170:R170"/>
    <mergeCell ref="A171:B171"/>
    <mergeCell ref="F171:G171"/>
    <mergeCell ref="H171:I171"/>
    <mergeCell ref="P171:R171"/>
    <mergeCell ref="A168:B168"/>
    <mergeCell ref="F168:G168"/>
    <mergeCell ref="H168:I168"/>
    <mergeCell ref="P168:R168"/>
    <mergeCell ref="A169:B169"/>
    <mergeCell ref="F169:G169"/>
    <mergeCell ref="H169:I169"/>
    <mergeCell ref="P169:R169"/>
    <mergeCell ref="A174:B174"/>
    <mergeCell ref="F174:G174"/>
    <mergeCell ref="H174:I174"/>
    <mergeCell ref="P174:R174"/>
    <mergeCell ref="A175:B175"/>
    <mergeCell ref="F175:G175"/>
    <mergeCell ref="H175:I175"/>
    <mergeCell ref="P175:R175"/>
    <mergeCell ref="A172:B172"/>
    <mergeCell ref="F172:G172"/>
    <mergeCell ref="H172:I172"/>
    <mergeCell ref="P172:R172"/>
    <mergeCell ref="A173:B173"/>
    <mergeCell ref="F173:G173"/>
    <mergeCell ref="H173:I173"/>
    <mergeCell ref="P173:R173"/>
    <mergeCell ref="A178:B178"/>
    <mergeCell ref="F178:G178"/>
    <mergeCell ref="H178:I178"/>
    <mergeCell ref="P178:R178"/>
    <mergeCell ref="A179:B179"/>
    <mergeCell ref="F179:G179"/>
    <mergeCell ref="H179:I179"/>
    <mergeCell ref="P179:R179"/>
    <mergeCell ref="A176:B176"/>
    <mergeCell ref="F176:G176"/>
    <mergeCell ref="H176:I176"/>
    <mergeCell ref="P176:R176"/>
    <mergeCell ref="A177:B177"/>
    <mergeCell ref="F177:G177"/>
    <mergeCell ref="H177:I177"/>
    <mergeCell ref="P177:R177"/>
    <mergeCell ref="A182:B182"/>
    <mergeCell ref="F182:G182"/>
    <mergeCell ref="H182:I182"/>
    <mergeCell ref="P182:R182"/>
    <mergeCell ref="A183:B183"/>
    <mergeCell ref="F183:G183"/>
    <mergeCell ref="H183:I183"/>
    <mergeCell ref="P183:R183"/>
    <mergeCell ref="A180:B180"/>
    <mergeCell ref="F180:G180"/>
    <mergeCell ref="H180:I180"/>
    <mergeCell ref="P180:R180"/>
    <mergeCell ref="A181:B181"/>
    <mergeCell ref="F181:G181"/>
    <mergeCell ref="H181:I181"/>
    <mergeCell ref="P181:R181"/>
    <mergeCell ref="A186:B186"/>
    <mergeCell ref="F186:G186"/>
    <mergeCell ref="H186:I186"/>
    <mergeCell ref="P186:R186"/>
    <mergeCell ref="A187:B187"/>
    <mergeCell ref="F187:G187"/>
    <mergeCell ref="H187:I187"/>
    <mergeCell ref="P187:R187"/>
    <mergeCell ref="A184:B184"/>
    <mergeCell ref="F184:G184"/>
    <mergeCell ref="H184:I184"/>
    <mergeCell ref="P184:R184"/>
    <mergeCell ref="A185:B185"/>
    <mergeCell ref="F185:G185"/>
    <mergeCell ref="H185:I185"/>
    <mergeCell ref="P185:R185"/>
    <mergeCell ref="A190:B190"/>
    <mergeCell ref="F190:G190"/>
    <mergeCell ref="H190:I190"/>
    <mergeCell ref="P190:R190"/>
    <mergeCell ref="A191:B191"/>
    <mergeCell ref="F191:G191"/>
    <mergeCell ref="H191:I191"/>
    <mergeCell ref="P191:R191"/>
    <mergeCell ref="A188:B188"/>
    <mergeCell ref="F188:G188"/>
    <mergeCell ref="H188:I188"/>
    <mergeCell ref="P188:R188"/>
    <mergeCell ref="A189:B189"/>
    <mergeCell ref="F189:G189"/>
    <mergeCell ref="H189:I189"/>
    <mergeCell ref="P189:R189"/>
    <mergeCell ref="P192:S192"/>
    <mergeCell ref="A197:Y197"/>
    <mergeCell ref="E199:J199"/>
    <mergeCell ref="K199:P199"/>
    <mergeCell ref="E200:F200"/>
    <mergeCell ref="G200:H200"/>
    <mergeCell ref="K200:P203"/>
    <mergeCell ref="E201:F203"/>
    <mergeCell ref="G201:H203"/>
    <mergeCell ref="I201:I203"/>
    <mergeCell ref="K206:N206"/>
    <mergeCell ref="B207:C207"/>
    <mergeCell ref="G207:H207"/>
    <mergeCell ref="K207:N207"/>
    <mergeCell ref="B208:C208"/>
    <mergeCell ref="G208:H208"/>
    <mergeCell ref="K208:N208"/>
    <mergeCell ref="J201:J203"/>
    <mergeCell ref="A204:C204"/>
    <mergeCell ref="G204:H204"/>
    <mergeCell ref="K204:N204"/>
    <mergeCell ref="A205:A208"/>
    <mergeCell ref="B205:C205"/>
    <mergeCell ref="G205:H205"/>
    <mergeCell ref="K205:N205"/>
    <mergeCell ref="B206:C206"/>
    <mergeCell ref="G206:H206"/>
    <mergeCell ref="O211:P211"/>
    <mergeCell ref="R211:T211"/>
    <mergeCell ref="A209:C209"/>
    <mergeCell ref="G209:H209"/>
    <mergeCell ref="K209:N209"/>
    <mergeCell ref="A211:B211"/>
    <mergeCell ref="C211:E211"/>
    <mergeCell ref="I211:J211"/>
    <mergeCell ref="L211:M211"/>
  </mergeCells>
  <conditionalFormatting sqref="BD49">
    <cfRule type="cellIs" dxfId="522" priority="59" stopIfTrue="1" operator="lessThan">
      <formula>0.6</formula>
    </cfRule>
  </conditionalFormatting>
  <conditionalFormatting sqref="AY49">
    <cfRule type="cellIs" dxfId="521" priority="63" stopIfTrue="1" operator="lessThan">
      <formula>0.6</formula>
    </cfRule>
  </conditionalFormatting>
  <conditionalFormatting sqref="Y49 AC49 AG49 AK49 AO49 AT49 AY49 BD49 BI49 BL49 WMS63 VTY83:VTY86 VTY89 VTY97 WMS83:WMS98">
    <cfRule type="cellIs" dxfId="520" priority="51" stopIfTrue="1" operator="lessThan">
      <formula>0.6</formula>
    </cfRule>
  </conditionalFormatting>
  <conditionalFormatting sqref="AY49 BD49">
    <cfRule type="cellIs" dxfId="519" priority="62" stopIfTrue="1" operator="greaterThanOrEqual">
      <formula>0.9</formula>
    </cfRule>
  </conditionalFormatting>
  <conditionalFormatting sqref="AY49">
    <cfRule type="cellIs" dxfId="518" priority="66" stopIfTrue="1" operator="greaterThanOrEqual">
      <formula>0.9</formula>
    </cfRule>
  </conditionalFormatting>
  <conditionalFormatting sqref="Y49 AC49 AG49 AK49 AO49 AT49 BD49 BI49 BL49 WMS63 VTY83:VTY86 VTY89 VTY97 WMS83:WMS98">
    <cfRule type="cellIs" dxfId="517" priority="54" stopIfTrue="1" operator="greaterThanOrEqual">
      <formula>0.9</formula>
    </cfRule>
  </conditionalFormatting>
  <conditionalFormatting sqref="AY49">
    <cfRule type="cellIs" dxfId="516" priority="65" stopIfTrue="1" operator="between">
      <formula>0.6</formula>
      <formula>0.8</formula>
    </cfRule>
  </conditionalFormatting>
  <conditionalFormatting sqref="AY49 BD49">
    <cfRule type="cellIs" dxfId="515" priority="61" stopIfTrue="1" operator="between">
      <formula>0.6</formula>
      <formula>0.8</formula>
    </cfRule>
  </conditionalFormatting>
  <conditionalFormatting sqref="Y49 AC49 AG49 AK49 AO49 AT49 BD49 BI49 BL49 WMS63 VTY83:VTY86 VTY89 VTY97 WMS83:WMS98">
    <cfRule type="cellIs" dxfId="514" priority="53" stopIfTrue="1" operator="between">
      <formula>0.6</formula>
      <formula>0.8</formula>
    </cfRule>
  </conditionalFormatting>
  <conditionalFormatting sqref="AY49">
    <cfRule type="cellIs" dxfId="513" priority="64" stopIfTrue="1" operator="between">
      <formula>0.8</formula>
      <formula>0.899999999999999</formula>
    </cfRule>
  </conditionalFormatting>
  <conditionalFormatting sqref="AY49 BD49">
    <cfRule type="cellIs" dxfId="512" priority="60" stopIfTrue="1" operator="between">
      <formula>0.8</formula>
      <formula>0.899999999999999</formula>
    </cfRule>
  </conditionalFormatting>
  <conditionalFormatting sqref="Y49 AC49 AG49 AK49 AO49 AT49 BD49 BI49 BL49 WMS63 VTY83:VTY86 VTY89 VTY97 WMS83:WMS98">
    <cfRule type="cellIs" dxfId="511" priority="52" stopIfTrue="1" operator="between">
      <formula>0.8</formula>
      <formula>0.899999999999999</formula>
    </cfRule>
  </conditionalFormatting>
  <conditionalFormatting sqref="Y20">
    <cfRule type="iconSet" priority="46">
      <iconSet iconSet="4Arrows" showValue="0">
        <cfvo type="percent" val="0"/>
        <cfvo type="num" val="0.6"/>
        <cfvo type="num" val="0.8"/>
        <cfvo type="num" val="0.9"/>
      </iconSet>
    </cfRule>
    <cfRule type="cellIs" dxfId="510" priority="47" operator="lessThan">
      <formula>0.6</formula>
    </cfRule>
    <cfRule type="cellIs" dxfId="509" priority="48" operator="between">
      <formula>0.8</formula>
      <formula>0.899999999999999</formula>
    </cfRule>
    <cfRule type="cellIs" dxfId="508" priority="49" operator="between">
      <formula>0.6</formula>
      <formula>0.8</formula>
    </cfRule>
    <cfRule type="cellIs" dxfId="507" priority="50" operator="greaterThanOrEqual">
      <formula>0.9</formula>
    </cfRule>
  </conditionalFormatting>
  <conditionalFormatting sqref="Y21:Y24">
    <cfRule type="iconSet" priority="41">
      <iconSet iconSet="4Arrows" showValue="0">
        <cfvo type="percent" val="0"/>
        <cfvo type="num" val="0.6"/>
        <cfvo type="num" val="0.8"/>
        <cfvo type="num" val="0.9"/>
      </iconSet>
    </cfRule>
    <cfRule type="cellIs" dxfId="506" priority="42" operator="lessThan">
      <formula>0.6</formula>
    </cfRule>
    <cfRule type="cellIs" dxfId="505" priority="43" operator="between">
      <formula>0.8</formula>
      <formula>0.899999999999999</formula>
    </cfRule>
    <cfRule type="cellIs" dxfId="504" priority="44" operator="between">
      <formula>0.6</formula>
      <formula>0.8</formula>
    </cfRule>
    <cfRule type="cellIs" dxfId="503" priority="45" operator="greaterThanOrEqual">
      <formula>0.9</formula>
    </cfRule>
  </conditionalFormatting>
  <conditionalFormatting sqref="Y31">
    <cfRule type="iconSet" priority="36">
      <iconSet iconSet="4Arrows" showValue="0">
        <cfvo type="percent" val="0"/>
        <cfvo type="num" val="0.6"/>
        <cfvo type="num" val="0.8"/>
        <cfvo type="num" val="0.9"/>
      </iconSet>
    </cfRule>
    <cfRule type="cellIs" dxfId="502" priority="37" operator="lessThan">
      <formula>0.6</formula>
    </cfRule>
    <cfRule type="cellIs" dxfId="501" priority="38" operator="between">
      <formula>0.8</formula>
      <formula>0.899999999999999</formula>
    </cfRule>
    <cfRule type="cellIs" dxfId="500" priority="39" operator="between">
      <formula>0.6</formula>
      <formula>0.8</formula>
    </cfRule>
    <cfRule type="cellIs" dxfId="499" priority="40" operator="greaterThanOrEqual">
      <formula>0.9</formula>
    </cfRule>
  </conditionalFormatting>
  <conditionalFormatting sqref="Y42:Y48">
    <cfRule type="iconSet" priority="31">
      <iconSet iconSet="4Arrows" showValue="0">
        <cfvo type="percent" val="0"/>
        <cfvo type="num" val="0.6"/>
        <cfvo type="num" val="0.8"/>
        <cfvo type="num" val="0.9"/>
      </iconSet>
    </cfRule>
    <cfRule type="cellIs" dxfId="498" priority="32" operator="lessThan">
      <formula>0.6</formula>
    </cfRule>
    <cfRule type="cellIs" dxfId="497" priority="33" operator="between">
      <formula>0.8</formula>
      <formula>0.899999999999999</formula>
    </cfRule>
    <cfRule type="cellIs" dxfId="496" priority="34" operator="between">
      <formula>0.6</formula>
      <formula>0.8</formula>
    </cfRule>
    <cfRule type="cellIs" dxfId="495" priority="35" operator="greaterThanOrEqual">
      <formula>0.9</formula>
    </cfRule>
  </conditionalFormatting>
  <conditionalFormatting sqref="Y56:Y153 Y159:Y164">
    <cfRule type="iconSet" priority="26">
      <iconSet iconSet="4Arrows" showValue="0">
        <cfvo type="percent" val="0"/>
        <cfvo type="num" val="0.6"/>
        <cfvo type="num" val="0.8"/>
        <cfvo type="num" val="0.9"/>
      </iconSet>
    </cfRule>
    <cfRule type="cellIs" dxfId="494" priority="27" operator="lessThan">
      <formula>0.6</formula>
    </cfRule>
    <cfRule type="cellIs" dxfId="493" priority="28" operator="between">
      <formula>0.8</formula>
      <formula>0.899999999999999</formula>
    </cfRule>
    <cfRule type="cellIs" dxfId="492" priority="29" operator="between">
      <formula>0.6</formula>
      <formula>0.8</formula>
    </cfRule>
    <cfRule type="cellIs" dxfId="491" priority="30" operator="greaterThanOrEqual">
      <formula>0.9</formula>
    </cfRule>
  </conditionalFormatting>
  <conditionalFormatting sqref="J205:J209">
    <cfRule type="iconSet" priority="21">
      <iconSet iconSet="4Arrows" showValue="0">
        <cfvo type="percent" val="0"/>
        <cfvo type="num" val="0.6"/>
        <cfvo type="num" val="0.8"/>
        <cfvo type="num" val="0.9"/>
      </iconSet>
    </cfRule>
    <cfRule type="cellIs" dxfId="490" priority="22" operator="lessThan">
      <formula>0.6</formula>
    </cfRule>
    <cfRule type="cellIs" dxfId="489" priority="23" operator="between">
      <formula>0.8</formula>
      <formula>0.899999999999999</formula>
    </cfRule>
    <cfRule type="cellIs" dxfId="488" priority="24" operator="between">
      <formula>0.6</formula>
      <formula>0.8</formula>
    </cfRule>
    <cfRule type="cellIs" dxfId="487" priority="25" operator="greaterThanOrEqual">
      <formula>0.9</formula>
    </cfRule>
  </conditionalFormatting>
  <conditionalFormatting sqref="T205:T208">
    <cfRule type="iconSet" priority="16">
      <iconSet iconSet="4Arrows" showValue="0">
        <cfvo type="percent" val="0"/>
        <cfvo type="num" val="0.6"/>
        <cfvo type="num" val="0.8"/>
        <cfvo type="num" val="0.9"/>
      </iconSet>
    </cfRule>
    <cfRule type="cellIs" dxfId="486" priority="17" operator="lessThan">
      <formula>0.6</formula>
    </cfRule>
    <cfRule type="cellIs" dxfId="485" priority="18" operator="between">
      <formula>0.8</formula>
      <formula>0.899999999999999</formula>
    </cfRule>
    <cfRule type="cellIs" dxfId="484" priority="19" operator="between">
      <formula>0.6</formula>
      <formula>0.8</formula>
    </cfRule>
    <cfRule type="cellIs" dxfId="483" priority="20" operator="greaterThanOrEqual">
      <formula>0.9</formula>
    </cfRule>
  </conditionalFormatting>
  <conditionalFormatting sqref="J201">
    <cfRule type="iconSet" priority="11">
      <iconSet iconSet="4Arrows" showValue="0">
        <cfvo type="percent" val="0"/>
        <cfvo type="num" val="0.6"/>
        <cfvo type="num" val="0.8"/>
        <cfvo type="num" val="0.9"/>
      </iconSet>
    </cfRule>
    <cfRule type="cellIs" dxfId="482" priority="12" operator="lessThan">
      <formula>0.6</formula>
    </cfRule>
    <cfRule type="cellIs" dxfId="481" priority="13" operator="between">
      <formula>0.8</formula>
      <formula>0.899999999999999</formula>
    </cfRule>
    <cfRule type="cellIs" dxfId="480" priority="14" operator="between">
      <formula>0.6</formula>
      <formula>0.8</formula>
    </cfRule>
    <cfRule type="cellIs" dxfId="479" priority="15" operator="greaterThanOrEqual">
      <formula>0.9</formula>
    </cfRule>
  </conditionalFormatting>
  <conditionalFormatting sqref="Y154:Y158">
    <cfRule type="iconSet" priority="1">
      <iconSet iconSet="4Arrows" showValue="0">
        <cfvo type="percent" val="0"/>
        <cfvo type="num" val="0.6"/>
        <cfvo type="num" val="0.8"/>
        <cfvo type="num" val="0.9"/>
      </iconSet>
    </cfRule>
    <cfRule type="cellIs" dxfId="478" priority="2" operator="lessThan">
      <formula>0.6</formula>
    </cfRule>
    <cfRule type="cellIs" dxfId="477" priority="3" operator="between">
      <formula>0.8</formula>
      <formula>0.899999999999999</formula>
    </cfRule>
    <cfRule type="cellIs" dxfId="476" priority="4" operator="between">
      <formula>0.6</formula>
      <formula>0.8</formula>
    </cfRule>
    <cfRule type="cellIs" dxfId="475" priority="5" operator="greaterThanOrEqual">
      <formula>0.9</formula>
    </cfRule>
  </conditionalFormatting>
  <pageMargins left="0.70000000000000007" right="0.70000000000000007" top="0.75" bottom="0.75" header="0.30000000000000004" footer="0.30000000000000004"/>
  <pageSetup paperSize="9"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N182"/>
  <sheetViews>
    <sheetView topLeftCell="A5" zoomScale="20" zoomScaleNormal="20" workbookViewId="0">
      <selection activeCell="H122" sqref="H122:I122"/>
    </sheetView>
  </sheetViews>
  <sheetFormatPr baseColWidth="10" defaultRowHeight="12.75" x14ac:dyDescent="0.25"/>
  <cols>
    <col min="1" max="2" width="48.85546875" style="2" customWidth="1"/>
    <col min="3" max="3" width="69.7109375" style="2" customWidth="1"/>
    <col min="4" max="4" width="74.140625" style="2" customWidth="1"/>
    <col min="5" max="5" width="83.7109375" style="2" customWidth="1"/>
    <col min="6" max="8" width="63.28515625" style="2" customWidth="1"/>
    <col min="9" max="9" width="93.7109375" style="2" customWidth="1"/>
    <col min="10" max="10" width="82.28515625" style="2" customWidth="1"/>
    <col min="11" max="11" width="73.28515625" style="2" customWidth="1"/>
    <col min="12" max="12" width="48.85546875" style="2" customWidth="1"/>
    <col min="13" max="13" width="59.85546875" style="2" customWidth="1"/>
    <col min="14" max="14" width="52.7109375" style="2" customWidth="1"/>
    <col min="15" max="15" width="61" style="2" customWidth="1"/>
    <col min="16" max="18" width="37.85546875" style="2" customWidth="1"/>
    <col min="19" max="19" width="26.42578125" style="73" customWidth="1"/>
    <col min="20" max="20" width="30.85546875" style="2" customWidth="1"/>
    <col min="21" max="21" width="26.85546875" style="2" customWidth="1"/>
    <col min="22" max="22" width="22.42578125" style="2" customWidth="1"/>
    <col min="23" max="23" width="30.85546875" style="2" bestFit="1" customWidth="1"/>
    <col min="24" max="24" width="22.42578125" style="2" customWidth="1"/>
    <col min="25" max="25" width="30.710937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5"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5"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5"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5"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5"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5" ht="135.75" customHeight="1" x14ac:dyDescent="0.25">
      <c r="A6" s="394" t="s">
        <v>3</v>
      </c>
      <c r="B6" s="394"/>
      <c r="C6" s="394"/>
      <c r="D6" s="10"/>
      <c r="E6" s="395" t="s">
        <v>286</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5" ht="13.5" customHeight="1" x14ac:dyDescent="0.25">
      <c r="A7" s="11"/>
      <c r="B7" s="11"/>
      <c r="C7" s="12"/>
      <c r="D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5" ht="108" customHeight="1" x14ac:dyDescent="0.25">
      <c r="A8" s="396" t="s">
        <v>5</v>
      </c>
      <c r="B8" s="396"/>
      <c r="C8" s="396"/>
      <c r="D8" s="10"/>
      <c r="E8" s="375" t="s">
        <v>287</v>
      </c>
      <c r="F8" s="375"/>
      <c r="G8" s="375"/>
      <c r="J8" s="375" t="s">
        <v>288</v>
      </c>
      <c r="K8" s="375"/>
      <c r="L8" s="375"/>
      <c r="M8" s="375"/>
      <c r="N8" s="375"/>
      <c r="O8" s="17"/>
      <c r="P8" s="13"/>
      <c r="Q8" s="13"/>
      <c r="R8" s="13"/>
      <c r="S8" s="18"/>
      <c r="T8" s="13"/>
      <c r="U8" s="13"/>
      <c r="V8" s="13"/>
      <c r="W8" s="13"/>
      <c r="X8" s="13"/>
      <c r="Y8" s="13"/>
      <c r="Z8" s="13"/>
      <c r="AA8" s="13"/>
      <c r="AB8" s="13"/>
      <c r="AC8" s="13"/>
      <c r="AD8" s="13"/>
      <c r="AE8" s="13"/>
      <c r="AF8" s="13"/>
      <c r="AG8" s="13"/>
      <c r="AH8" s="13"/>
      <c r="AI8" s="13"/>
      <c r="AJ8" s="13"/>
      <c r="AK8" s="13"/>
      <c r="AL8" s="13"/>
      <c r="AM8" s="393"/>
      <c r="AN8" s="393"/>
      <c r="AO8" s="393"/>
      <c r="AP8" s="393"/>
      <c r="AQ8" s="393"/>
      <c r="AR8" s="393"/>
      <c r="AS8" s="393"/>
      <c r="AT8" s="393"/>
      <c r="AU8" s="393"/>
      <c r="AV8" s="19"/>
      <c r="AW8" s="19"/>
      <c r="AX8" s="19"/>
      <c r="AY8" s="19"/>
      <c r="AZ8" s="19"/>
      <c r="BA8" s="19"/>
      <c r="BB8" s="19"/>
      <c r="BC8" s="19"/>
      <c r="BD8" s="19"/>
      <c r="BE8" s="20"/>
      <c r="BF8" s="19"/>
      <c r="BG8" s="19"/>
      <c r="BH8" s="19"/>
      <c r="BI8" s="19"/>
      <c r="BJ8" s="19"/>
      <c r="BK8" s="19"/>
      <c r="BL8" s="19"/>
    </row>
    <row r="9" spans="1:65" ht="18.75" customHeight="1" x14ac:dyDescent="0.25">
      <c r="A9" s="12"/>
      <c r="B9" s="12"/>
      <c r="C9" s="12"/>
      <c r="D9" s="10"/>
      <c r="E9" s="18"/>
      <c r="F9" s="18"/>
      <c r="G9" s="18"/>
      <c r="H9" s="18"/>
      <c r="I9" s="17"/>
      <c r="J9" s="18"/>
      <c r="K9" s="18"/>
      <c r="L9" s="18"/>
      <c r="M9" s="18"/>
      <c r="N9" s="18"/>
      <c r="O9" s="18"/>
      <c r="P9" s="18"/>
      <c r="Q9" s="18"/>
      <c r="R9" s="18"/>
      <c r="S9" s="18"/>
      <c r="T9" s="18"/>
      <c r="U9" s="18"/>
      <c r="V9" s="18"/>
      <c r="W9" s="18"/>
      <c r="X9" s="18"/>
      <c r="Y9" s="18"/>
      <c r="Z9" s="18"/>
      <c r="AA9" s="18"/>
      <c r="AB9" s="18"/>
      <c r="AC9" s="18"/>
      <c r="AD9" s="18"/>
      <c r="AE9" s="18"/>
      <c r="AF9" s="18"/>
      <c r="AG9" s="18"/>
      <c r="AH9" s="13"/>
      <c r="AI9" s="13"/>
      <c r="AJ9" s="13"/>
      <c r="AK9" s="13"/>
      <c r="AL9" s="13"/>
      <c r="AM9" s="393"/>
      <c r="AN9" s="393"/>
      <c r="AO9" s="393"/>
      <c r="AP9" s="393"/>
      <c r="AQ9" s="393"/>
      <c r="AR9" s="393"/>
      <c r="AS9" s="393"/>
      <c r="AT9" s="393"/>
      <c r="AU9" s="393"/>
      <c r="AV9" s="19"/>
      <c r="AW9" s="19"/>
      <c r="AX9" s="19"/>
      <c r="AY9" s="19"/>
      <c r="AZ9" s="19"/>
      <c r="BA9" s="19"/>
      <c r="BB9" s="19"/>
      <c r="BC9" s="19"/>
      <c r="BD9" s="19"/>
      <c r="BE9" s="20"/>
      <c r="BF9" s="19"/>
      <c r="BG9" s="19"/>
      <c r="BH9" s="19"/>
      <c r="BI9" s="19"/>
      <c r="BJ9" s="19"/>
      <c r="BK9" s="19"/>
      <c r="BL9" s="19"/>
    </row>
    <row r="10" spans="1:65" ht="52.5" customHeight="1" x14ac:dyDescent="0.25">
      <c r="A10" s="396" t="s">
        <v>7</v>
      </c>
      <c r="B10" s="396"/>
      <c r="C10" s="396"/>
      <c r="D10" s="10"/>
      <c r="E10" s="398" t="s">
        <v>289</v>
      </c>
      <c r="F10" s="398"/>
      <c r="G10" s="398"/>
      <c r="H10" s="398"/>
      <c r="I10" s="398"/>
      <c r="J10" s="398"/>
      <c r="K10" s="398"/>
      <c r="L10" s="398"/>
      <c r="M10" s="398"/>
      <c r="N10" s="398"/>
      <c r="O10" s="398"/>
      <c r="P10" s="398"/>
      <c r="Q10" s="398"/>
      <c r="R10" s="398"/>
      <c r="S10" s="18"/>
      <c r="T10" s="13"/>
      <c r="U10" s="13"/>
      <c r="V10" s="13"/>
      <c r="W10" s="13"/>
      <c r="X10" s="13"/>
      <c r="Y10" s="13"/>
      <c r="Z10" s="13"/>
      <c r="AA10" s="13"/>
      <c r="AB10" s="13"/>
      <c r="AC10" s="13"/>
      <c r="AD10" s="13"/>
      <c r="AE10" s="13"/>
      <c r="AF10" s="13"/>
      <c r="AG10" s="13"/>
      <c r="AH10" s="13"/>
      <c r="AI10" s="13"/>
      <c r="AJ10" s="13"/>
      <c r="AK10" s="13"/>
      <c r="AL10" s="13"/>
      <c r="AM10" s="393"/>
      <c r="AN10" s="393"/>
      <c r="AO10" s="393"/>
      <c r="AP10" s="393"/>
      <c r="AQ10" s="393"/>
      <c r="AR10" s="393"/>
      <c r="AS10" s="393"/>
      <c r="AT10" s="393"/>
      <c r="AU10" s="393"/>
      <c r="AV10" s="19"/>
      <c r="AW10" s="19"/>
      <c r="AX10" s="19"/>
      <c r="AY10" s="19"/>
      <c r="AZ10" s="19"/>
      <c r="BA10" s="19"/>
      <c r="BB10" s="19"/>
      <c r="BC10" s="19"/>
      <c r="BD10" s="19"/>
      <c r="BE10" s="20"/>
      <c r="BF10" s="19"/>
      <c r="BG10" s="19"/>
      <c r="BH10" s="19"/>
      <c r="BI10" s="19"/>
      <c r="BJ10" s="19"/>
      <c r="BK10" s="19"/>
      <c r="BL10" s="19"/>
    </row>
    <row r="11" spans="1:65" ht="63.75" customHeight="1" x14ac:dyDescent="0.25">
      <c r="A11" s="396" t="s">
        <v>9</v>
      </c>
      <c r="B11" s="396"/>
      <c r="C11" s="396"/>
      <c r="D11" s="10"/>
      <c r="E11" s="398" t="s">
        <v>290</v>
      </c>
      <c r="F11" s="398"/>
      <c r="G11" s="398"/>
      <c r="H11" s="398"/>
      <c r="I11" s="398"/>
      <c r="J11" s="398"/>
      <c r="K11" s="398"/>
      <c r="L11" s="398"/>
      <c r="M11" s="398"/>
      <c r="N11" s="398"/>
      <c r="O11" s="398"/>
      <c r="P11" s="398"/>
      <c r="Q11" s="398"/>
      <c r="R11" s="398"/>
      <c r="S11" s="18"/>
      <c r="T11" s="13"/>
      <c r="U11" s="13"/>
      <c r="V11" s="13"/>
      <c r="W11" s="13"/>
      <c r="X11" s="13"/>
      <c r="Y11" s="13"/>
      <c r="Z11" s="13"/>
      <c r="AA11" s="13"/>
      <c r="AB11" s="13"/>
      <c r="AC11" s="13"/>
      <c r="AD11" s="13"/>
      <c r="AE11" s="13"/>
      <c r="AF11" s="13"/>
      <c r="AG11" s="13"/>
      <c r="AH11" s="13"/>
      <c r="AI11" s="13"/>
      <c r="AJ11" s="13"/>
      <c r="AK11" s="13"/>
      <c r="AL11" s="13"/>
      <c r="AM11" s="393"/>
      <c r="AN11" s="393"/>
      <c r="AO11" s="393"/>
      <c r="AP11" s="393"/>
      <c r="AQ11" s="393"/>
      <c r="AR11" s="393"/>
      <c r="AS11" s="393"/>
      <c r="AT11" s="393"/>
      <c r="AU11" s="393"/>
      <c r="AV11" s="19"/>
      <c r="AW11" s="19"/>
      <c r="AX11" s="19"/>
      <c r="AY11" s="19"/>
      <c r="AZ11" s="19"/>
      <c r="BA11" s="19"/>
      <c r="BB11" s="19"/>
      <c r="BC11" s="19"/>
      <c r="BD11" s="19"/>
      <c r="BE11" s="20"/>
      <c r="BF11" s="19"/>
      <c r="BG11" s="19"/>
      <c r="BH11" s="19"/>
      <c r="BI11" s="19"/>
      <c r="BJ11" s="19"/>
      <c r="BK11" s="19"/>
      <c r="BL11" s="19"/>
    </row>
    <row r="12" spans="1:65" ht="76.5" customHeight="1" x14ac:dyDescent="0.25">
      <c r="A12" s="399" t="s">
        <v>11</v>
      </c>
      <c r="B12" s="399"/>
      <c r="C12" s="399"/>
      <c r="D12" s="399"/>
      <c r="E12" s="400" t="s">
        <v>291</v>
      </c>
      <c r="F12" s="400"/>
      <c r="G12" s="400"/>
      <c r="H12" s="400"/>
      <c r="I12" s="400"/>
      <c r="J12" s="400"/>
      <c r="K12" s="400"/>
      <c r="L12" s="400"/>
      <c r="M12" s="400"/>
      <c r="N12" s="400"/>
      <c r="O12" s="400"/>
      <c r="P12" s="400"/>
      <c r="Q12" s="400"/>
      <c r="R12" s="400"/>
      <c r="S12" s="400"/>
      <c r="T12" s="400"/>
      <c r="U12" s="400"/>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19"/>
      <c r="AW12" s="19"/>
      <c r="AX12" s="19"/>
      <c r="AY12" s="19"/>
      <c r="AZ12" s="19"/>
      <c r="BA12" s="19"/>
      <c r="BB12" s="19"/>
      <c r="BC12" s="19"/>
      <c r="BD12" s="19"/>
      <c r="BE12" s="22"/>
      <c r="BF12" s="22"/>
      <c r="BG12" s="22"/>
      <c r="BH12" s="22"/>
      <c r="BI12" s="22"/>
      <c r="BJ12" s="23"/>
      <c r="BK12" s="23"/>
      <c r="BL12" s="23"/>
      <c r="BM12" s="155"/>
    </row>
    <row r="13" spans="1:65" ht="76.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19"/>
      <c r="AW13" s="19"/>
      <c r="AX13" s="19"/>
      <c r="AY13" s="19"/>
      <c r="AZ13" s="19"/>
      <c r="BA13" s="19"/>
      <c r="BB13" s="19"/>
      <c r="BC13" s="19"/>
      <c r="BD13" s="19"/>
      <c r="BE13" s="22"/>
      <c r="BF13" s="22"/>
      <c r="BG13" s="22"/>
      <c r="BH13" s="22"/>
      <c r="BI13" s="22"/>
      <c r="BJ13" s="23"/>
      <c r="BK13" s="23"/>
      <c r="BL13" s="23"/>
      <c r="BM13" s="155"/>
    </row>
    <row r="14" spans="1:65" ht="311.25" customHeight="1" x14ac:dyDescent="0.25">
      <c r="A14" s="399" t="s">
        <v>13</v>
      </c>
      <c r="B14" s="399"/>
      <c r="C14" s="399"/>
      <c r="D14" s="399"/>
      <c r="E14" s="432" t="s">
        <v>292</v>
      </c>
      <c r="F14" s="432"/>
      <c r="G14" s="432"/>
      <c r="H14" s="432"/>
      <c r="I14" s="432"/>
      <c r="J14" s="432"/>
      <c r="K14" s="432"/>
      <c r="L14" s="432"/>
      <c r="M14" s="432"/>
      <c r="N14" s="432"/>
      <c r="O14" s="432"/>
      <c r="P14" s="432"/>
      <c r="Q14" s="432"/>
      <c r="R14" s="432"/>
      <c r="S14" s="432"/>
      <c r="T14" s="432"/>
      <c r="U14" s="432"/>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5"/>
      <c r="AW14" s="25"/>
      <c r="AX14" s="25"/>
      <c r="AY14" s="25"/>
      <c r="AZ14" s="25"/>
      <c r="BA14" s="25"/>
      <c r="BB14" s="25"/>
      <c r="BC14" s="25"/>
      <c r="BD14" s="25"/>
      <c r="BE14" s="25"/>
      <c r="BF14" s="25"/>
      <c r="BG14" s="25"/>
      <c r="BH14" s="25"/>
      <c r="BI14" s="25"/>
      <c r="BJ14" s="26"/>
      <c r="BK14" s="26"/>
      <c r="BL14" s="26"/>
    </row>
    <row r="15" spans="1:65" ht="21.75" customHeight="1" x14ac:dyDescent="0.25">
      <c r="A15" s="27"/>
      <c r="B15" s="27"/>
      <c r="C15" s="27"/>
      <c r="D15" s="27"/>
      <c r="E15" s="26"/>
      <c r="F15" s="26"/>
      <c r="G15" s="26"/>
      <c r="H15" s="26"/>
      <c r="I15" s="26"/>
      <c r="J15" s="26"/>
      <c r="K15" s="26"/>
      <c r="L15" s="26"/>
      <c r="M15" s="26"/>
      <c r="N15" s="26"/>
      <c r="O15" s="26"/>
      <c r="P15" s="26"/>
      <c r="Q15" s="26"/>
      <c r="R15" s="26"/>
      <c r="S15" s="28"/>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row>
    <row r="16" spans="1:65"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6"/>
    </row>
    <row r="17" spans="1:64" s="2" customFormat="1" x14ac:dyDescent="0.25">
      <c r="A17" s="31"/>
      <c r="B17" s="31"/>
      <c r="C17" s="31"/>
      <c r="D17" s="31"/>
      <c r="E17" s="31"/>
      <c r="F17" s="31"/>
      <c r="G17" s="31"/>
      <c r="H17" s="31"/>
      <c r="I17" s="31"/>
      <c r="J17" s="31"/>
      <c r="K17" s="31"/>
      <c r="L17" s="31"/>
      <c r="M17" s="31"/>
      <c r="N17" s="31"/>
      <c r="O17" s="31"/>
      <c r="P17" s="31"/>
      <c r="Q17" s="31"/>
      <c r="R17" s="31"/>
      <c r="S17" s="31"/>
      <c r="T17" s="32"/>
      <c r="U17" s="32"/>
      <c r="V17" s="32"/>
      <c r="W17" s="32"/>
      <c r="X17" s="32"/>
      <c r="Y17" s="32"/>
      <c r="Z17" s="6"/>
    </row>
    <row r="18" spans="1:64"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76" t="s">
        <v>23</v>
      </c>
      <c r="V18" s="378">
        <v>2018</v>
      </c>
      <c r="W18" s="378"/>
      <c r="X18" s="378"/>
      <c r="Y18" s="378"/>
      <c r="Z18" s="156"/>
    </row>
    <row r="19" spans="1:64"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76"/>
      <c r="V19" s="36" t="s">
        <v>24</v>
      </c>
      <c r="W19" s="36" t="s">
        <v>25</v>
      </c>
      <c r="X19" s="37" t="s">
        <v>26</v>
      </c>
      <c r="Y19" s="38" t="s">
        <v>27</v>
      </c>
      <c r="Z19" s="156"/>
    </row>
    <row r="20" spans="1:64" s="2" customFormat="1" ht="223.5" customHeight="1" x14ac:dyDescent="0.25">
      <c r="A20" s="429" t="s">
        <v>293</v>
      </c>
      <c r="B20" s="429"/>
      <c r="C20" s="429"/>
      <c r="D20" s="429" t="s">
        <v>294</v>
      </c>
      <c r="E20" s="429"/>
      <c r="F20" s="429" t="s">
        <v>295</v>
      </c>
      <c r="G20" s="429"/>
      <c r="H20" s="429"/>
      <c r="I20" s="39" t="s">
        <v>31</v>
      </c>
      <c r="J20" s="387" t="s">
        <v>296</v>
      </c>
      <c r="K20" s="387"/>
      <c r="L20" s="387"/>
      <c r="M20" s="387"/>
      <c r="N20" s="387"/>
      <c r="O20" s="387"/>
      <c r="P20" s="388" t="s">
        <v>297</v>
      </c>
      <c r="Q20" s="388"/>
      <c r="R20" s="388"/>
      <c r="S20" s="388"/>
      <c r="T20" s="45" t="s">
        <v>34</v>
      </c>
      <c r="U20" s="157">
        <v>0.497</v>
      </c>
      <c r="V20" s="42">
        <v>49.7</v>
      </c>
      <c r="W20" s="42">
        <v>42.3</v>
      </c>
      <c r="X20" s="56">
        <f>+W20/V20</f>
        <v>0.85110663983903412</v>
      </c>
      <c r="Y20" s="283">
        <f>X20</f>
        <v>0.85110663983903412</v>
      </c>
      <c r="Z20" s="6"/>
    </row>
    <row r="21" spans="1:64" s="2" customFormat="1" ht="152.25" customHeight="1" x14ac:dyDescent="0.25">
      <c r="A21" s="429"/>
      <c r="B21" s="429"/>
      <c r="C21" s="429"/>
      <c r="D21" s="429"/>
      <c r="E21" s="429"/>
      <c r="F21" s="429"/>
      <c r="G21" s="429"/>
      <c r="H21" s="429"/>
      <c r="I21" s="402" t="s">
        <v>35</v>
      </c>
      <c r="J21" s="430" t="s">
        <v>298</v>
      </c>
      <c r="K21" s="430"/>
      <c r="L21" s="430"/>
      <c r="M21" s="430"/>
      <c r="N21" s="430"/>
      <c r="O21" s="430"/>
      <c r="P21" s="431" t="s">
        <v>299</v>
      </c>
      <c r="Q21" s="431"/>
      <c r="R21" s="431"/>
      <c r="S21" s="431"/>
      <c r="T21" s="418" t="s">
        <v>38</v>
      </c>
      <c r="U21" s="419">
        <v>30</v>
      </c>
      <c r="V21" s="427">
        <v>8</v>
      </c>
      <c r="W21" s="427">
        <v>8</v>
      </c>
      <c r="X21" s="428">
        <f>+W21/V21</f>
        <v>1</v>
      </c>
      <c r="Y21" s="412">
        <f>X21</f>
        <v>1</v>
      </c>
      <c r="Z21" s="6"/>
    </row>
    <row r="22" spans="1:64" s="2" customFormat="1" ht="152.25" customHeight="1" x14ac:dyDescent="0.25">
      <c r="A22" s="429"/>
      <c r="B22" s="429"/>
      <c r="C22" s="429"/>
      <c r="D22" s="429"/>
      <c r="E22" s="429"/>
      <c r="F22" s="429"/>
      <c r="G22" s="429"/>
      <c r="H22" s="429"/>
      <c r="I22" s="402"/>
      <c r="J22" s="430"/>
      <c r="K22" s="430"/>
      <c r="L22" s="430"/>
      <c r="M22" s="430"/>
      <c r="N22" s="430"/>
      <c r="O22" s="430"/>
      <c r="P22" s="431"/>
      <c r="Q22" s="431"/>
      <c r="R22" s="431"/>
      <c r="S22" s="431"/>
      <c r="T22" s="418"/>
      <c r="U22" s="419"/>
      <c r="V22" s="427"/>
      <c r="W22" s="427"/>
      <c r="X22" s="428"/>
      <c r="Y22" s="413"/>
      <c r="Z22" s="6"/>
    </row>
    <row r="23" spans="1:64"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c r="V23" s="26"/>
      <c r="W23" s="26"/>
      <c r="X23" s="26"/>
      <c r="Y23" s="26"/>
      <c r="Z23" s="6"/>
    </row>
    <row r="24" spans="1:64" s="2" customFormat="1" ht="12.75" customHeight="1" x14ac:dyDescent="0.25">
      <c r="A24" s="27"/>
      <c r="B24" s="27"/>
      <c r="C24" s="27"/>
      <c r="D24" s="27"/>
      <c r="E24" s="26"/>
      <c r="F24" s="26"/>
      <c r="G24" s="26"/>
      <c r="H24" s="26"/>
      <c r="I24" s="26"/>
      <c r="J24" s="26"/>
      <c r="K24" s="26"/>
      <c r="L24" s="26"/>
      <c r="M24" s="26"/>
      <c r="N24" s="26"/>
      <c r="O24" s="26"/>
      <c r="P24" s="26"/>
      <c r="Q24" s="26"/>
      <c r="R24" s="26"/>
      <c r="S24" s="28"/>
      <c r="T24" s="26"/>
      <c r="U24" s="26"/>
      <c r="V24" s="26"/>
      <c r="W24" s="26"/>
      <c r="X24" s="26"/>
      <c r="Y24" s="26"/>
      <c r="Z24" s="6"/>
    </row>
    <row r="25" spans="1:64" s="2" customFormat="1" ht="95.25" customHeight="1" x14ac:dyDescent="0.25">
      <c r="A25" s="423" t="s">
        <v>45</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6"/>
    </row>
    <row r="26" spans="1:64" s="2" customFormat="1" x14ac:dyDescent="0.25">
      <c r="A26" s="16"/>
      <c r="B26" s="16"/>
      <c r="C26" s="16"/>
      <c r="D26" s="16"/>
      <c r="E26" s="16"/>
      <c r="F26" s="16"/>
      <c r="G26" s="16"/>
      <c r="H26" s="16"/>
      <c r="I26" s="16"/>
      <c r="J26" s="16"/>
      <c r="K26" s="16"/>
      <c r="L26" s="16"/>
      <c r="M26" s="16"/>
      <c r="N26" s="16"/>
      <c r="O26" s="16"/>
      <c r="P26" s="16"/>
      <c r="Q26" s="16"/>
      <c r="R26" s="16"/>
      <c r="S26" s="47"/>
      <c r="T26" s="16"/>
      <c r="U26" s="16"/>
      <c r="V26" s="16"/>
      <c r="W26" s="16"/>
      <c r="X26" s="16"/>
      <c r="Y26" s="16"/>
      <c r="Z26" s="6"/>
    </row>
    <row r="27" spans="1:64" s="48" customFormat="1" ht="84" customHeight="1" x14ac:dyDescent="0.25">
      <c r="A27" s="379" t="s">
        <v>46</v>
      </c>
      <c r="B27" s="379"/>
      <c r="C27" s="379"/>
      <c r="D27" s="379"/>
      <c r="E27" s="379"/>
      <c r="F27" s="379"/>
      <c r="G27" s="379"/>
      <c r="H27" s="379"/>
      <c r="I27" s="391" t="s">
        <v>47</v>
      </c>
      <c r="J27" s="391"/>
      <c r="K27" s="391"/>
      <c r="L27" s="391"/>
      <c r="M27" s="391"/>
      <c r="N27" s="391"/>
      <c r="O27" s="379" t="s">
        <v>48</v>
      </c>
      <c r="P27" s="375" t="s">
        <v>49</v>
      </c>
      <c r="Q27" s="375"/>
      <c r="R27" s="375"/>
      <c r="S27" s="375" t="s">
        <v>50</v>
      </c>
      <c r="T27" s="376" t="s">
        <v>22</v>
      </c>
      <c r="U27" s="426" t="s">
        <v>51</v>
      </c>
      <c r="V27" s="378">
        <v>2018</v>
      </c>
      <c r="W27" s="378"/>
      <c r="X27" s="378"/>
      <c r="Y27" s="378"/>
      <c r="Z27" s="159"/>
    </row>
    <row r="28" spans="1:64" s="48" customFormat="1" ht="84" customHeight="1" x14ac:dyDescent="0.25">
      <c r="A28" s="379"/>
      <c r="B28" s="379"/>
      <c r="C28" s="379"/>
      <c r="D28" s="379"/>
      <c r="E28" s="379"/>
      <c r="F28" s="379"/>
      <c r="G28" s="379"/>
      <c r="H28" s="379"/>
      <c r="I28" s="391"/>
      <c r="J28" s="391"/>
      <c r="K28" s="391"/>
      <c r="L28" s="391"/>
      <c r="M28" s="391"/>
      <c r="N28" s="391"/>
      <c r="O28" s="379"/>
      <c r="P28" s="375"/>
      <c r="Q28" s="375"/>
      <c r="R28" s="375"/>
      <c r="S28" s="375"/>
      <c r="T28" s="376"/>
      <c r="U28" s="426"/>
      <c r="V28" s="36" t="s">
        <v>24</v>
      </c>
      <c r="W28" s="36" t="s">
        <v>25</v>
      </c>
      <c r="X28" s="37" t="s">
        <v>26</v>
      </c>
      <c r="Y28" s="38" t="s">
        <v>27</v>
      </c>
      <c r="Z28" s="159"/>
    </row>
    <row r="29" spans="1:64" s="2" customFormat="1" ht="273.75" customHeight="1" x14ac:dyDescent="0.25">
      <c r="A29" s="390" t="s">
        <v>300</v>
      </c>
      <c r="B29" s="390"/>
      <c r="C29" s="390"/>
      <c r="D29" s="390"/>
      <c r="E29" s="390"/>
      <c r="F29" s="390"/>
      <c r="G29" s="390"/>
      <c r="H29" s="390"/>
      <c r="I29" s="390" t="s">
        <v>301</v>
      </c>
      <c r="J29" s="390"/>
      <c r="K29" s="390"/>
      <c r="L29" s="390"/>
      <c r="M29" s="390"/>
      <c r="N29" s="390"/>
      <c r="O29" s="51">
        <v>117</v>
      </c>
      <c r="P29" s="371" t="s">
        <v>302</v>
      </c>
      <c r="Q29" s="371"/>
      <c r="R29" s="371"/>
      <c r="S29" s="52" t="s">
        <v>55</v>
      </c>
      <c r="T29" s="40" t="s">
        <v>38</v>
      </c>
      <c r="U29" s="158">
        <v>30</v>
      </c>
      <c r="V29" s="42">
        <v>8</v>
      </c>
      <c r="W29" s="42">
        <v>8</v>
      </c>
      <c r="X29" s="56">
        <f>+W29/V29</f>
        <v>1</v>
      </c>
      <c r="Y29" s="283">
        <f>X29</f>
        <v>1</v>
      </c>
      <c r="Z29" s="6"/>
    </row>
    <row r="30" spans="1:64" ht="12.75" customHeight="1" x14ac:dyDescent="0.25">
      <c r="A30" s="27"/>
      <c r="B30" s="27"/>
      <c r="C30" s="27"/>
      <c r="D30" s="27"/>
      <c r="E30" s="26"/>
      <c r="F30" s="26"/>
      <c r="G30" s="26"/>
      <c r="H30" s="26"/>
      <c r="I30" s="26"/>
      <c r="J30" s="26"/>
      <c r="K30" s="26"/>
      <c r="L30" s="26"/>
      <c r="M30" s="26"/>
      <c r="N30" s="26"/>
      <c r="O30" s="26"/>
      <c r="P30" s="26"/>
      <c r="Q30" s="26"/>
      <c r="R30" s="26"/>
      <c r="S30" s="28"/>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row>
    <row r="31" spans="1:64" ht="12.75" customHeight="1" x14ac:dyDescent="0.25">
      <c r="A31" s="27"/>
      <c r="B31" s="27"/>
      <c r="C31" s="27"/>
      <c r="D31" s="27"/>
      <c r="E31" s="26"/>
      <c r="F31" s="26"/>
      <c r="G31" s="26"/>
      <c r="H31" s="26"/>
      <c r="I31" s="26"/>
      <c r="J31" s="26"/>
      <c r="K31" s="26"/>
      <c r="L31" s="26"/>
      <c r="M31" s="26"/>
      <c r="N31" s="26"/>
      <c r="O31" s="26"/>
      <c r="P31" s="26"/>
      <c r="Q31" s="26"/>
      <c r="R31" s="26"/>
      <c r="S31" s="28"/>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row>
    <row r="32" spans="1:64" s="2" customFormat="1" ht="80.25" customHeight="1" x14ac:dyDescent="0.25">
      <c r="A32" s="423" t="s">
        <v>56</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6"/>
      <c r="AA32" s="6"/>
    </row>
    <row r="33" spans="1:27" s="6" customFormat="1" ht="12" customHeight="1" x14ac:dyDescent="0.25">
      <c r="A33" s="57"/>
      <c r="B33" s="57"/>
      <c r="C33" s="57"/>
      <c r="D33" s="57"/>
      <c r="E33" s="57"/>
      <c r="F33" s="57"/>
      <c r="G33" s="57"/>
      <c r="H33" s="57"/>
      <c r="I33" s="57"/>
      <c r="J33" s="57"/>
      <c r="K33" s="57"/>
      <c r="L33" s="57"/>
      <c r="M33" s="57"/>
      <c r="N33" s="57"/>
      <c r="O33" s="57"/>
      <c r="P33" s="57"/>
      <c r="Q33" s="57"/>
      <c r="R33" s="57"/>
      <c r="S33" s="57"/>
      <c r="T33" s="57"/>
      <c r="U33" s="57"/>
      <c r="V33" s="57"/>
      <c r="W33" s="57"/>
      <c r="X33" s="57"/>
      <c r="Y33" s="57"/>
    </row>
    <row r="34" spans="1:27" s="6" customFormat="1" ht="92.25" customHeight="1" x14ac:dyDescent="0.25">
      <c r="A34" s="385" t="s">
        <v>57</v>
      </c>
      <c r="B34" s="385"/>
      <c r="C34" s="386" t="s">
        <v>58</v>
      </c>
      <c r="D34" s="386"/>
      <c r="E34" s="386"/>
      <c r="F34" s="386"/>
      <c r="G34" s="386"/>
      <c r="H34" s="386"/>
      <c r="I34" s="386"/>
      <c r="J34" s="386"/>
      <c r="K34" s="386"/>
      <c r="L34" s="386"/>
      <c r="M34" s="386"/>
      <c r="N34" s="386"/>
      <c r="O34" s="386"/>
      <c r="P34" s="386"/>
      <c r="Q34" s="386"/>
      <c r="R34" s="386"/>
      <c r="S34" s="386"/>
      <c r="T34" s="386"/>
      <c r="U34" s="386"/>
      <c r="V34" s="386"/>
      <c r="W34" s="386"/>
      <c r="X34" s="386"/>
      <c r="Y34" s="386"/>
      <c r="Z34" s="155"/>
    </row>
    <row r="35" spans="1:27" s="6" customFormat="1" ht="94.5" customHeight="1" x14ac:dyDescent="0.25">
      <c r="A35" s="385" t="s">
        <v>59</v>
      </c>
      <c r="B35" s="385"/>
      <c r="C35" s="386" t="s">
        <v>60</v>
      </c>
      <c r="D35" s="386"/>
      <c r="E35" s="386"/>
      <c r="F35" s="386"/>
      <c r="G35" s="386"/>
      <c r="H35" s="386"/>
      <c r="I35" s="386"/>
      <c r="J35" s="386"/>
      <c r="K35" s="386"/>
      <c r="L35" s="386"/>
      <c r="M35" s="386"/>
      <c r="N35" s="386"/>
      <c r="O35" s="386"/>
      <c r="P35" s="386"/>
      <c r="Q35" s="386"/>
      <c r="R35" s="386"/>
      <c r="S35" s="386"/>
      <c r="T35" s="386"/>
      <c r="U35" s="386"/>
      <c r="V35" s="386"/>
      <c r="W35" s="386"/>
      <c r="X35" s="386"/>
      <c r="Y35" s="386"/>
      <c r="Z35" s="155"/>
    </row>
    <row r="36" spans="1:27" s="6" customFormat="1" ht="159.75" customHeight="1" x14ac:dyDescent="0.25">
      <c r="A36" s="385" t="s">
        <v>61</v>
      </c>
      <c r="B36" s="385"/>
      <c r="C36" s="386" t="s">
        <v>62</v>
      </c>
      <c r="D36" s="386"/>
      <c r="E36" s="386"/>
      <c r="F36" s="386"/>
      <c r="G36" s="386"/>
      <c r="H36" s="386"/>
      <c r="I36" s="386"/>
      <c r="J36" s="386"/>
      <c r="K36" s="386"/>
      <c r="L36" s="386"/>
      <c r="M36" s="386"/>
      <c r="N36" s="386"/>
      <c r="O36" s="386"/>
      <c r="P36" s="386"/>
      <c r="Q36" s="386"/>
      <c r="R36" s="386"/>
      <c r="S36" s="386"/>
      <c r="T36" s="386"/>
      <c r="U36" s="386"/>
      <c r="V36" s="386"/>
      <c r="W36" s="386"/>
      <c r="X36" s="386"/>
      <c r="Y36" s="386"/>
      <c r="Z36" s="155"/>
    </row>
    <row r="37" spans="1:27" s="6" customFormat="1" ht="17.25" customHeight="1" x14ac:dyDescent="0.25">
      <c r="A37" s="57"/>
      <c r="B37" s="57"/>
      <c r="C37" s="57"/>
      <c r="D37" s="57"/>
      <c r="E37" s="57"/>
      <c r="F37" s="57"/>
      <c r="G37" s="57"/>
      <c r="H37" s="57"/>
      <c r="I37" s="57"/>
      <c r="J37" s="57"/>
      <c r="K37" s="57"/>
      <c r="L37" s="57"/>
      <c r="M37" s="57"/>
      <c r="N37" s="57"/>
      <c r="O37" s="57"/>
      <c r="P37" s="57"/>
      <c r="Q37" s="57"/>
      <c r="R37" s="57"/>
      <c r="S37" s="57"/>
      <c r="T37" s="57"/>
      <c r="U37" s="57"/>
      <c r="V37" s="57"/>
      <c r="W37" s="57"/>
      <c r="X37" s="57"/>
      <c r="Y37" s="57"/>
    </row>
    <row r="38" spans="1:27" s="2" customFormat="1" ht="43.5" customHeight="1" x14ac:dyDescent="0.25">
      <c r="A38" s="379" t="s">
        <v>63</v>
      </c>
      <c r="B38" s="379"/>
      <c r="C38" s="379" t="s">
        <v>64</v>
      </c>
      <c r="D38" s="379" t="s">
        <v>65</v>
      </c>
      <c r="E38" s="380" t="s">
        <v>66</v>
      </c>
      <c r="F38" s="379" t="s">
        <v>67</v>
      </c>
      <c r="G38" s="379"/>
      <c r="H38" s="379"/>
      <c r="I38" s="379"/>
      <c r="J38" s="379" t="s">
        <v>68</v>
      </c>
      <c r="K38" s="384" t="s">
        <v>69</v>
      </c>
      <c r="L38" s="379" t="s">
        <v>70</v>
      </c>
      <c r="M38" s="379"/>
      <c r="N38" s="379"/>
      <c r="O38" s="379" t="s">
        <v>71</v>
      </c>
      <c r="P38" s="375" t="s">
        <v>72</v>
      </c>
      <c r="Q38" s="375"/>
      <c r="R38" s="375"/>
      <c r="S38" s="375" t="s">
        <v>50</v>
      </c>
      <c r="T38" s="376" t="s">
        <v>22</v>
      </c>
      <c r="U38" s="426" t="s">
        <v>51</v>
      </c>
      <c r="V38" s="378">
        <v>2018</v>
      </c>
      <c r="W38" s="378"/>
      <c r="X38" s="378"/>
      <c r="Y38" s="378"/>
      <c r="Z38" s="6"/>
      <c r="AA38" s="6"/>
    </row>
    <row r="39" spans="1:27" s="2" customFormat="1" ht="140.25" customHeight="1" x14ac:dyDescent="0.25">
      <c r="A39" s="379"/>
      <c r="B39" s="379"/>
      <c r="C39" s="379"/>
      <c r="D39" s="379"/>
      <c r="E39" s="380"/>
      <c r="F39" s="379"/>
      <c r="G39" s="379"/>
      <c r="H39" s="379"/>
      <c r="I39" s="379"/>
      <c r="J39" s="379"/>
      <c r="K39" s="384"/>
      <c r="L39" s="379"/>
      <c r="M39" s="379"/>
      <c r="N39" s="379"/>
      <c r="O39" s="379"/>
      <c r="P39" s="375"/>
      <c r="Q39" s="375"/>
      <c r="R39" s="375"/>
      <c r="S39" s="375"/>
      <c r="T39" s="376"/>
      <c r="U39" s="426"/>
      <c r="V39" s="36" t="s">
        <v>24</v>
      </c>
      <c r="W39" s="36" t="s">
        <v>25</v>
      </c>
      <c r="X39" s="37" t="s">
        <v>26</v>
      </c>
      <c r="Y39" s="38" t="s">
        <v>27</v>
      </c>
      <c r="Z39" s="6"/>
      <c r="AA39" s="6"/>
    </row>
    <row r="40" spans="1:27" s="2" customFormat="1" ht="409.5" customHeight="1" x14ac:dyDescent="0.25">
      <c r="A40" s="381" t="s">
        <v>303</v>
      </c>
      <c r="B40" s="381"/>
      <c r="C40" s="58" t="s">
        <v>304</v>
      </c>
      <c r="D40" s="58" t="s">
        <v>305</v>
      </c>
      <c r="E40" s="59" t="s">
        <v>306</v>
      </c>
      <c r="F40" s="381" t="s">
        <v>307</v>
      </c>
      <c r="G40" s="381"/>
      <c r="H40" s="381"/>
      <c r="I40" s="381"/>
      <c r="J40" s="58" t="s">
        <v>308</v>
      </c>
      <c r="K40" s="60" t="s">
        <v>288</v>
      </c>
      <c r="L40" s="383" t="s">
        <v>309</v>
      </c>
      <c r="M40" s="383"/>
      <c r="N40" s="383"/>
      <c r="O40" s="58" t="s">
        <v>310</v>
      </c>
      <c r="P40" s="371" t="s">
        <v>311</v>
      </c>
      <c r="Q40" s="371"/>
      <c r="R40" s="371"/>
      <c r="S40" s="61" t="s">
        <v>87</v>
      </c>
      <c r="T40" s="45" t="s">
        <v>38</v>
      </c>
      <c r="U40" s="62" t="s">
        <v>312</v>
      </c>
      <c r="V40" s="42">
        <f>25+18</f>
        <v>43</v>
      </c>
      <c r="W40" s="42">
        <v>43</v>
      </c>
      <c r="X40" s="56">
        <f>+W40/V40</f>
        <v>1</v>
      </c>
      <c r="Y40" s="283">
        <f>X40</f>
        <v>1</v>
      </c>
      <c r="Z40" s="6"/>
      <c r="AA40" s="6"/>
    </row>
    <row r="41" spans="1:27" s="2" customFormat="1" ht="382.5" customHeight="1" x14ac:dyDescent="0.25">
      <c r="A41" s="381" t="s">
        <v>313</v>
      </c>
      <c r="B41" s="381"/>
      <c r="C41" s="58" t="s">
        <v>304</v>
      </c>
      <c r="D41" s="58" t="s">
        <v>305</v>
      </c>
      <c r="E41" s="59" t="s">
        <v>306</v>
      </c>
      <c r="F41" s="381" t="s">
        <v>314</v>
      </c>
      <c r="G41" s="381"/>
      <c r="H41" s="381"/>
      <c r="I41" s="381"/>
      <c r="J41" s="58" t="s">
        <v>308</v>
      </c>
      <c r="K41" s="60" t="s">
        <v>288</v>
      </c>
      <c r="L41" s="383" t="s">
        <v>315</v>
      </c>
      <c r="M41" s="383"/>
      <c r="N41" s="383"/>
      <c r="O41" s="58" t="s">
        <v>316</v>
      </c>
      <c r="P41" s="371" t="s">
        <v>317</v>
      </c>
      <c r="Q41" s="371"/>
      <c r="R41" s="371"/>
      <c r="S41" s="61" t="s">
        <v>87</v>
      </c>
      <c r="T41" s="45" t="s">
        <v>38</v>
      </c>
      <c r="U41" s="160">
        <v>30</v>
      </c>
      <c r="V41" s="42">
        <v>8</v>
      </c>
      <c r="W41" s="42">
        <v>8</v>
      </c>
      <c r="X41" s="56">
        <f>+W41/V41</f>
        <v>1</v>
      </c>
      <c r="Y41" s="283">
        <f>X41</f>
        <v>1</v>
      </c>
      <c r="Z41" s="6"/>
      <c r="AA41" s="6"/>
    </row>
    <row r="42" spans="1:27" s="2" customFormat="1" ht="142.5" hidden="1" customHeight="1" x14ac:dyDescent="0.25">
      <c r="A42" s="365"/>
      <c r="B42" s="365"/>
      <c r="C42" s="58"/>
      <c r="D42" s="58"/>
      <c r="E42" s="59"/>
      <c r="F42" s="365"/>
      <c r="G42" s="365"/>
      <c r="H42" s="365"/>
      <c r="I42" s="365"/>
      <c r="J42" s="58"/>
      <c r="K42" s="60"/>
      <c r="L42" s="365"/>
      <c r="M42" s="365"/>
      <c r="N42" s="365"/>
      <c r="O42" s="58" t="s">
        <v>318</v>
      </c>
      <c r="P42" s="367"/>
      <c r="Q42" s="367"/>
      <c r="R42" s="367"/>
      <c r="S42" s="161"/>
      <c r="T42" s="45"/>
      <c r="U42" s="162"/>
      <c r="V42" s="163"/>
      <c r="W42" s="164"/>
      <c r="X42" s="67">
        <v>0</v>
      </c>
      <c r="Y42" s="68">
        <f>X42</f>
        <v>0</v>
      </c>
      <c r="Z42" s="6"/>
      <c r="AA42" s="6"/>
    </row>
    <row r="43" spans="1:27" s="2" customFormat="1" ht="142.5" hidden="1" customHeight="1" x14ac:dyDescent="0.25">
      <c r="A43" s="365"/>
      <c r="B43" s="365"/>
      <c r="C43" s="58"/>
      <c r="D43" s="58"/>
      <c r="E43" s="59"/>
      <c r="F43" s="365"/>
      <c r="G43" s="365"/>
      <c r="H43" s="365"/>
      <c r="I43" s="365"/>
      <c r="J43" s="58"/>
      <c r="K43" s="60"/>
      <c r="L43" s="365"/>
      <c r="M43" s="365"/>
      <c r="N43" s="365"/>
      <c r="O43" s="58" t="s">
        <v>318</v>
      </c>
      <c r="P43" s="367"/>
      <c r="Q43" s="367"/>
      <c r="R43" s="367"/>
      <c r="S43" s="161"/>
      <c r="T43" s="45"/>
      <c r="U43" s="162"/>
      <c r="V43" s="163"/>
      <c r="W43" s="164"/>
      <c r="X43" s="67"/>
      <c r="Y43" s="68"/>
      <c r="Z43" s="6"/>
      <c r="AA43" s="6"/>
    </row>
    <row r="44" spans="1:27" s="2" customFormat="1" ht="142.5" hidden="1" customHeight="1" x14ac:dyDescent="0.25">
      <c r="A44" s="365"/>
      <c r="B44" s="365"/>
      <c r="C44" s="58"/>
      <c r="D44" s="58"/>
      <c r="E44" s="59"/>
      <c r="F44" s="365"/>
      <c r="G44" s="365"/>
      <c r="H44" s="365"/>
      <c r="I44" s="365"/>
      <c r="J44" s="58"/>
      <c r="K44" s="60"/>
      <c r="L44" s="365"/>
      <c r="M44" s="365"/>
      <c r="N44" s="365"/>
      <c r="O44" s="58" t="s">
        <v>318</v>
      </c>
      <c r="P44" s="367"/>
      <c r="Q44" s="367"/>
      <c r="R44" s="367"/>
      <c r="S44" s="161"/>
      <c r="T44" s="45"/>
      <c r="U44" s="162"/>
      <c r="V44" s="163"/>
      <c r="W44" s="164"/>
      <c r="X44" s="67"/>
      <c r="Y44" s="68"/>
      <c r="Z44" s="6"/>
      <c r="AA44" s="6"/>
    </row>
    <row r="45" spans="1:27" s="2" customFormat="1" ht="142.5" hidden="1" customHeight="1" x14ac:dyDescent="0.25">
      <c r="A45" s="365"/>
      <c r="B45" s="365"/>
      <c r="C45" s="58"/>
      <c r="D45" s="58"/>
      <c r="E45" s="59"/>
      <c r="F45" s="365"/>
      <c r="G45" s="365"/>
      <c r="H45" s="365"/>
      <c r="I45" s="365"/>
      <c r="J45" s="58"/>
      <c r="K45" s="60"/>
      <c r="L45" s="365"/>
      <c r="M45" s="365"/>
      <c r="N45" s="365"/>
      <c r="O45" s="58" t="s">
        <v>318</v>
      </c>
      <c r="P45" s="367"/>
      <c r="Q45" s="367"/>
      <c r="R45" s="367"/>
      <c r="S45" s="161"/>
      <c r="T45" s="45"/>
      <c r="U45" s="162"/>
      <c r="V45" s="163"/>
      <c r="W45" s="164"/>
      <c r="X45" s="67"/>
      <c r="Y45" s="68"/>
      <c r="Z45" s="6"/>
      <c r="AA45" s="6"/>
    </row>
    <row r="46" spans="1:27" s="2" customFormat="1" ht="142.5" hidden="1" customHeight="1" x14ac:dyDescent="0.25">
      <c r="A46" s="365"/>
      <c r="B46" s="365"/>
      <c r="C46" s="58"/>
      <c r="D46" s="58"/>
      <c r="E46" s="59"/>
      <c r="F46" s="365"/>
      <c r="G46" s="365"/>
      <c r="H46" s="365"/>
      <c r="I46" s="365"/>
      <c r="J46" s="58"/>
      <c r="K46" s="60"/>
      <c r="L46" s="365"/>
      <c r="M46" s="365"/>
      <c r="N46" s="365"/>
      <c r="O46" s="58" t="s">
        <v>318</v>
      </c>
      <c r="P46" s="367"/>
      <c r="Q46" s="367"/>
      <c r="R46" s="367"/>
      <c r="S46" s="161"/>
      <c r="T46" s="45"/>
      <c r="U46" s="162"/>
      <c r="V46" s="163"/>
      <c r="W46" s="164"/>
      <c r="X46" s="67"/>
      <c r="Y46" s="68"/>
      <c r="Z46" s="6"/>
      <c r="AA46" s="6"/>
    </row>
    <row r="47" spans="1:27" s="2" customFormat="1" ht="142.5" hidden="1" customHeight="1" x14ac:dyDescent="0.25">
      <c r="A47" s="365"/>
      <c r="B47" s="365"/>
      <c r="C47" s="58"/>
      <c r="D47" s="58"/>
      <c r="E47" s="59"/>
      <c r="F47" s="365"/>
      <c r="G47" s="365"/>
      <c r="H47" s="365"/>
      <c r="I47" s="365"/>
      <c r="J47" s="58"/>
      <c r="K47" s="60"/>
      <c r="L47" s="365"/>
      <c r="M47" s="365"/>
      <c r="N47" s="365"/>
      <c r="O47" s="58" t="s">
        <v>81</v>
      </c>
      <c r="P47" s="367"/>
      <c r="Q47" s="367"/>
      <c r="R47" s="367"/>
      <c r="S47" s="161"/>
      <c r="T47" s="45"/>
      <c r="U47" s="162"/>
      <c r="V47" s="163"/>
      <c r="W47" s="164"/>
      <c r="X47" s="67">
        <v>0</v>
      </c>
      <c r="Y47" s="68">
        <f>X47</f>
        <v>0</v>
      </c>
      <c r="Z47" s="6"/>
      <c r="AA47" s="6"/>
    </row>
    <row r="48" spans="1:27" s="2" customFormat="1" ht="142.5" hidden="1" customHeight="1" x14ac:dyDescent="0.25">
      <c r="A48" s="365"/>
      <c r="B48" s="365"/>
      <c r="C48" s="58"/>
      <c r="D48" s="58"/>
      <c r="E48" s="59"/>
      <c r="F48" s="365"/>
      <c r="G48" s="365"/>
      <c r="H48" s="365"/>
      <c r="I48" s="365"/>
      <c r="J48" s="58"/>
      <c r="K48" s="60"/>
      <c r="L48" s="365"/>
      <c r="M48" s="365"/>
      <c r="N48" s="365"/>
      <c r="O48" s="58" t="s">
        <v>81</v>
      </c>
      <c r="P48" s="367"/>
      <c r="Q48" s="367"/>
      <c r="R48" s="367"/>
      <c r="S48" s="161"/>
      <c r="T48" s="45"/>
      <c r="U48" s="162"/>
      <c r="V48" s="163"/>
      <c r="W48" s="164"/>
      <c r="X48" s="67"/>
      <c r="Y48" s="68"/>
      <c r="Z48" s="6"/>
      <c r="AA48" s="6"/>
    </row>
    <row r="49" spans="1:27" s="2" customFormat="1" ht="142.5" hidden="1" customHeight="1" x14ac:dyDescent="0.25">
      <c r="A49" s="365"/>
      <c r="B49" s="365"/>
      <c r="C49" s="58"/>
      <c r="D49" s="58"/>
      <c r="E49" s="59"/>
      <c r="F49" s="365"/>
      <c r="G49" s="365"/>
      <c r="H49" s="365"/>
      <c r="I49" s="365"/>
      <c r="J49" s="58"/>
      <c r="K49" s="60"/>
      <c r="L49" s="365"/>
      <c r="M49" s="365"/>
      <c r="N49" s="365"/>
      <c r="O49" s="58" t="s">
        <v>81</v>
      </c>
      <c r="P49" s="367"/>
      <c r="Q49" s="367"/>
      <c r="R49" s="367"/>
      <c r="S49" s="161"/>
      <c r="T49" s="45"/>
      <c r="U49" s="162"/>
      <c r="V49" s="163"/>
      <c r="W49" s="164"/>
      <c r="X49" s="67"/>
      <c r="Y49" s="68"/>
      <c r="Z49" s="6"/>
      <c r="AA49" s="6"/>
    </row>
    <row r="50" spans="1:27" s="2" customFormat="1" ht="142.5" hidden="1" customHeight="1" x14ac:dyDescent="0.25">
      <c r="A50" s="365"/>
      <c r="B50" s="365"/>
      <c r="C50" s="58"/>
      <c r="D50" s="58"/>
      <c r="E50" s="59"/>
      <c r="F50" s="365"/>
      <c r="G50" s="365"/>
      <c r="H50" s="365"/>
      <c r="I50" s="365"/>
      <c r="J50" s="58"/>
      <c r="K50" s="60"/>
      <c r="L50" s="365"/>
      <c r="M50" s="365"/>
      <c r="N50" s="365"/>
      <c r="O50" s="58" t="s">
        <v>81</v>
      </c>
      <c r="P50" s="367"/>
      <c r="Q50" s="367"/>
      <c r="R50" s="367"/>
      <c r="S50" s="161"/>
      <c r="T50" s="45"/>
      <c r="U50" s="162"/>
      <c r="V50" s="163"/>
      <c r="W50" s="164"/>
      <c r="X50" s="67"/>
      <c r="Y50" s="68"/>
      <c r="Z50" s="6"/>
      <c r="AA50" s="6"/>
    </row>
    <row r="51" spans="1:27" s="2" customFormat="1" ht="142.5" hidden="1" customHeight="1" x14ac:dyDescent="0.25">
      <c r="A51" s="365"/>
      <c r="B51" s="365"/>
      <c r="C51" s="58"/>
      <c r="D51" s="58"/>
      <c r="E51" s="59"/>
      <c r="F51" s="365"/>
      <c r="G51" s="365"/>
      <c r="H51" s="365"/>
      <c r="I51" s="365"/>
      <c r="J51" s="58"/>
      <c r="K51" s="60"/>
      <c r="L51" s="365"/>
      <c r="M51" s="365"/>
      <c r="N51" s="365"/>
      <c r="O51" s="58" t="s">
        <v>81</v>
      </c>
      <c r="P51" s="367"/>
      <c r="Q51" s="367"/>
      <c r="R51" s="367"/>
      <c r="S51" s="161"/>
      <c r="T51" s="45"/>
      <c r="U51" s="162"/>
      <c r="V51" s="163"/>
      <c r="W51" s="164"/>
      <c r="X51" s="67"/>
      <c r="Y51" s="68"/>
      <c r="Z51" s="6"/>
      <c r="AA51" s="6"/>
    </row>
    <row r="52" spans="1:27" s="2" customFormat="1" ht="142.5" hidden="1" customHeight="1" x14ac:dyDescent="0.25">
      <c r="A52" s="365"/>
      <c r="B52" s="365"/>
      <c r="C52" s="58"/>
      <c r="D52" s="58"/>
      <c r="E52" s="59"/>
      <c r="F52" s="365"/>
      <c r="G52" s="365"/>
      <c r="H52" s="365"/>
      <c r="I52" s="365"/>
      <c r="J52" s="58"/>
      <c r="K52" s="60"/>
      <c r="L52" s="365"/>
      <c r="M52" s="365"/>
      <c r="N52" s="365"/>
      <c r="O52" s="58" t="s">
        <v>81</v>
      </c>
      <c r="P52" s="367"/>
      <c r="Q52" s="367"/>
      <c r="R52" s="367"/>
      <c r="S52" s="161"/>
      <c r="T52" s="45"/>
      <c r="U52" s="162"/>
      <c r="V52" s="163"/>
      <c r="W52" s="164"/>
      <c r="X52" s="67"/>
      <c r="Y52" s="68"/>
      <c r="Z52" s="6"/>
      <c r="AA52" s="6"/>
    </row>
    <row r="53" spans="1:27" s="2" customFormat="1" ht="142.5" hidden="1" customHeight="1" x14ac:dyDescent="0.25">
      <c r="A53" s="365"/>
      <c r="B53" s="365"/>
      <c r="C53" s="58"/>
      <c r="D53" s="58"/>
      <c r="E53" s="59"/>
      <c r="F53" s="365"/>
      <c r="G53" s="365"/>
      <c r="H53" s="365"/>
      <c r="I53" s="365"/>
      <c r="J53" s="58"/>
      <c r="K53" s="60"/>
      <c r="L53" s="365"/>
      <c r="M53" s="365"/>
      <c r="N53" s="365"/>
      <c r="O53" s="58" t="s">
        <v>319</v>
      </c>
      <c r="P53" s="367"/>
      <c r="Q53" s="367"/>
      <c r="R53" s="367"/>
      <c r="S53" s="161"/>
      <c r="T53" s="45"/>
      <c r="U53" s="162"/>
      <c r="V53" s="50"/>
      <c r="W53" s="50"/>
      <c r="X53" s="67">
        <v>0</v>
      </c>
      <c r="Y53" s="68">
        <f>X53</f>
        <v>0</v>
      </c>
      <c r="Z53" s="6"/>
      <c r="AA53" s="6"/>
    </row>
    <row r="54" spans="1:27" s="2" customFormat="1" ht="142.5" hidden="1" customHeight="1" x14ac:dyDescent="0.25">
      <c r="A54" s="365"/>
      <c r="B54" s="365"/>
      <c r="C54" s="58"/>
      <c r="D54" s="58"/>
      <c r="E54" s="59"/>
      <c r="F54" s="365"/>
      <c r="G54" s="365"/>
      <c r="H54" s="365"/>
      <c r="I54" s="365"/>
      <c r="J54" s="58"/>
      <c r="K54" s="60"/>
      <c r="L54" s="365"/>
      <c r="M54" s="365"/>
      <c r="N54" s="365"/>
      <c r="O54" s="58" t="s">
        <v>319</v>
      </c>
      <c r="P54" s="367"/>
      <c r="Q54" s="367"/>
      <c r="R54" s="367"/>
      <c r="S54" s="161"/>
      <c r="T54" s="45"/>
      <c r="U54" s="162"/>
      <c r="V54" s="50"/>
      <c r="W54" s="50"/>
      <c r="X54" s="67"/>
      <c r="Y54" s="68"/>
      <c r="Z54" s="6"/>
      <c r="AA54" s="6"/>
    </row>
    <row r="55" spans="1:27" s="2" customFormat="1" ht="142.5" hidden="1" customHeight="1" x14ac:dyDescent="0.25">
      <c r="A55" s="365"/>
      <c r="B55" s="365"/>
      <c r="C55" s="58"/>
      <c r="D55" s="58"/>
      <c r="E55" s="59"/>
      <c r="F55" s="365"/>
      <c r="G55" s="365"/>
      <c r="H55" s="365"/>
      <c r="I55" s="365"/>
      <c r="J55" s="58"/>
      <c r="K55" s="60"/>
      <c r="L55" s="365"/>
      <c r="M55" s="365"/>
      <c r="N55" s="365"/>
      <c r="O55" s="58" t="s">
        <v>318</v>
      </c>
      <c r="P55" s="367"/>
      <c r="Q55" s="367"/>
      <c r="R55" s="367"/>
      <c r="S55" s="161"/>
      <c r="T55" s="45"/>
      <c r="U55" s="162"/>
      <c r="V55" s="50"/>
      <c r="W55" s="50"/>
      <c r="X55" s="67">
        <v>0</v>
      </c>
      <c r="Y55" s="68">
        <f>X55</f>
        <v>0</v>
      </c>
      <c r="Z55" s="6"/>
      <c r="AA55" s="6"/>
    </row>
    <row r="56" spans="1:27" s="2" customFormat="1" ht="142.5" hidden="1" customHeight="1" x14ac:dyDescent="0.25">
      <c r="A56" s="365"/>
      <c r="B56" s="365"/>
      <c r="C56" s="58"/>
      <c r="D56" s="58"/>
      <c r="E56" s="59"/>
      <c r="F56" s="365"/>
      <c r="G56" s="365"/>
      <c r="H56" s="365"/>
      <c r="I56" s="365"/>
      <c r="J56" s="58"/>
      <c r="K56" s="60"/>
      <c r="L56" s="365"/>
      <c r="M56" s="365"/>
      <c r="N56" s="365"/>
      <c r="O56" s="58" t="s">
        <v>318</v>
      </c>
      <c r="P56" s="367"/>
      <c r="Q56" s="367"/>
      <c r="R56" s="367"/>
      <c r="S56" s="161"/>
      <c r="T56" s="45"/>
      <c r="U56" s="162"/>
      <c r="V56" s="50"/>
      <c r="W56" s="50"/>
      <c r="X56" s="67"/>
      <c r="Y56" s="68"/>
      <c r="Z56" s="6"/>
      <c r="AA56" s="6"/>
    </row>
    <row r="57" spans="1:27" s="2" customFormat="1" ht="142.5" hidden="1" customHeight="1" x14ac:dyDescent="0.25">
      <c r="A57" s="365"/>
      <c r="B57" s="365"/>
      <c r="C57" s="58"/>
      <c r="D57" s="58"/>
      <c r="E57" s="59"/>
      <c r="F57" s="365"/>
      <c r="G57" s="365"/>
      <c r="H57" s="365"/>
      <c r="I57" s="365"/>
      <c r="J57" s="58"/>
      <c r="K57" s="60"/>
      <c r="L57" s="365"/>
      <c r="M57" s="365"/>
      <c r="N57" s="365"/>
      <c r="O57" s="58" t="s">
        <v>318</v>
      </c>
      <c r="P57" s="367"/>
      <c r="Q57" s="367"/>
      <c r="R57" s="367"/>
      <c r="S57" s="161"/>
      <c r="T57" s="45"/>
      <c r="U57" s="162"/>
      <c r="V57" s="50"/>
      <c r="W57" s="50"/>
      <c r="X57" s="67">
        <v>0</v>
      </c>
      <c r="Y57" s="68">
        <f>X57</f>
        <v>0</v>
      </c>
      <c r="Z57" s="6"/>
      <c r="AA57" s="6"/>
    </row>
    <row r="58" spans="1:27" s="2" customFormat="1" ht="142.5" hidden="1" customHeight="1" x14ac:dyDescent="0.25">
      <c r="A58" s="365"/>
      <c r="B58" s="365"/>
      <c r="C58" s="58"/>
      <c r="D58" s="58"/>
      <c r="E58" s="59"/>
      <c r="F58" s="365"/>
      <c r="G58" s="365"/>
      <c r="H58" s="365"/>
      <c r="I58" s="365"/>
      <c r="J58" s="58"/>
      <c r="K58" s="60"/>
      <c r="L58" s="365"/>
      <c r="M58" s="365"/>
      <c r="N58" s="365"/>
      <c r="O58" s="58" t="s">
        <v>318</v>
      </c>
      <c r="P58" s="367"/>
      <c r="Q58" s="367"/>
      <c r="R58" s="367"/>
      <c r="S58" s="161"/>
      <c r="T58" s="45"/>
      <c r="U58" s="162"/>
      <c r="V58" s="165"/>
      <c r="W58" s="165"/>
      <c r="X58" s="67">
        <v>0</v>
      </c>
      <c r="Y58" s="68">
        <f>X58</f>
        <v>0</v>
      </c>
      <c r="Z58" s="6"/>
      <c r="AA58" s="6"/>
    </row>
    <row r="59" spans="1:27" s="2" customFormat="1" ht="142.5" hidden="1" customHeight="1" x14ac:dyDescent="0.25">
      <c r="A59" s="365"/>
      <c r="B59" s="365"/>
      <c r="C59" s="58"/>
      <c r="D59" s="58"/>
      <c r="E59" s="59"/>
      <c r="F59" s="365"/>
      <c r="G59" s="365"/>
      <c r="H59" s="365"/>
      <c r="I59" s="365"/>
      <c r="J59" s="58"/>
      <c r="K59" s="60"/>
      <c r="L59" s="365"/>
      <c r="M59" s="365"/>
      <c r="N59" s="365"/>
      <c r="O59" s="58" t="s">
        <v>318</v>
      </c>
      <c r="P59" s="367"/>
      <c r="Q59" s="367"/>
      <c r="R59" s="367"/>
      <c r="S59" s="161"/>
      <c r="T59" s="45"/>
      <c r="U59" s="162"/>
      <c r="V59" s="50"/>
      <c r="W59" s="50"/>
      <c r="X59" s="67" t="e">
        <f>W59/V59</f>
        <v>#DIV/0!</v>
      </c>
      <c r="Y59" s="68" t="e">
        <f>X59</f>
        <v>#DIV/0!</v>
      </c>
      <c r="Z59" s="6"/>
      <c r="AA59" s="6"/>
    </row>
    <row r="60" spans="1:27" s="2" customFormat="1" ht="142.5" hidden="1" customHeight="1" x14ac:dyDescent="0.25">
      <c r="A60" s="365"/>
      <c r="B60" s="365"/>
      <c r="C60" s="58"/>
      <c r="D60" s="58"/>
      <c r="E60" s="59"/>
      <c r="F60" s="365"/>
      <c r="G60" s="365"/>
      <c r="H60" s="365"/>
      <c r="I60" s="365"/>
      <c r="J60" s="58"/>
      <c r="K60" s="60"/>
      <c r="L60" s="365"/>
      <c r="M60" s="365"/>
      <c r="N60" s="365"/>
      <c r="O60" s="58" t="s">
        <v>318</v>
      </c>
      <c r="P60" s="367"/>
      <c r="Q60" s="367"/>
      <c r="R60" s="367"/>
      <c r="S60" s="161"/>
      <c r="T60" s="45"/>
      <c r="U60" s="162"/>
      <c r="V60" s="50"/>
      <c r="W60" s="50"/>
      <c r="X60" s="67">
        <v>0</v>
      </c>
      <c r="Y60" s="68">
        <f>X60</f>
        <v>0</v>
      </c>
      <c r="Z60" s="6"/>
      <c r="AA60" s="6"/>
    </row>
    <row r="61" spans="1:27" s="2" customFormat="1" ht="142.5" hidden="1" customHeight="1" x14ac:dyDescent="0.25">
      <c r="A61" s="365"/>
      <c r="B61" s="365"/>
      <c r="C61" s="58"/>
      <c r="D61" s="58"/>
      <c r="E61" s="59"/>
      <c r="F61" s="365"/>
      <c r="G61" s="365"/>
      <c r="H61" s="365"/>
      <c r="I61" s="365"/>
      <c r="J61" s="58"/>
      <c r="K61" s="60"/>
      <c r="L61" s="365"/>
      <c r="M61" s="365"/>
      <c r="N61" s="365"/>
      <c r="O61" s="58" t="s">
        <v>318</v>
      </c>
      <c r="P61" s="367"/>
      <c r="Q61" s="367"/>
      <c r="R61" s="367"/>
      <c r="S61" s="161"/>
      <c r="T61" s="45"/>
      <c r="U61" s="162"/>
      <c r="V61" s="50"/>
      <c r="W61" s="50"/>
      <c r="X61" s="67"/>
      <c r="Y61" s="68"/>
      <c r="Z61" s="6"/>
      <c r="AA61" s="6"/>
    </row>
    <row r="62" spans="1:27" s="2" customFormat="1" ht="204" hidden="1" customHeight="1" x14ac:dyDescent="0.25">
      <c r="A62" s="365"/>
      <c r="B62" s="365"/>
      <c r="C62" s="365"/>
      <c r="D62" s="365"/>
      <c r="E62" s="365"/>
      <c r="F62" s="365"/>
      <c r="G62" s="365"/>
      <c r="H62" s="365"/>
      <c r="I62" s="365"/>
      <c r="J62" s="365"/>
      <c r="K62" s="365"/>
      <c r="L62" s="365"/>
      <c r="M62" s="58"/>
      <c r="N62" s="58"/>
      <c r="O62" s="58"/>
      <c r="P62" s="367"/>
      <c r="Q62" s="367"/>
      <c r="R62" s="367"/>
      <c r="S62" s="367"/>
      <c r="T62" s="64"/>
      <c r="U62" s="65"/>
      <c r="V62" s="66"/>
      <c r="W62" s="66"/>
      <c r="X62" s="67" t="e">
        <f>W62/V62</f>
        <v>#DIV/0!</v>
      </c>
      <c r="Y62" s="68" t="e">
        <f>X62</f>
        <v>#DIV/0!</v>
      </c>
      <c r="Z62" s="6"/>
      <c r="AA62" s="6"/>
    </row>
    <row r="63" spans="1:27" s="2" customFormat="1" x14ac:dyDescent="0.25">
      <c r="A63" s="16"/>
      <c r="B63" s="16"/>
      <c r="C63" s="16"/>
      <c r="D63" s="16"/>
      <c r="E63" s="16"/>
      <c r="F63" s="16"/>
      <c r="G63" s="16"/>
      <c r="H63" s="16"/>
      <c r="I63" s="16"/>
      <c r="J63" s="16"/>
      <c r="K63" s="16"/>
      <c r="L63" s="16"/>
      <c r="M63" s="16"/>
      <c r="N63" s="16"/>
      <c r="O63" s="16"/>
      <c r="P63" s="16"/>
      <c r="Q63" s="16"/>
      <c r="R63" s="16"/>
      <c r="S63" s="47"/>
      <c r="T63" s="16"/>
      <c r="U63" s="16"/>
      <c r="V63" s="16"/>
      <c r="W63" s="16"/>
      <c r="X63" s="16"/>
      <c r="Y63" s="16"/>
      <c r="Z63" s="6"/>
      <c r="AA63" s="6"/>
    </row>
    <row r="64" spans="1:27" s="2" customFormat="1" x14ac:dyDescent="0.25">
      <c r="S64" s="73"/>
      <c r="Z64" s="6"/>
      <c r="AA64" s="6"/>
    </row>
    <row r="65" spans="1:66" ht="96.75" customHeight="1" x14ac:dyDescent="0.25">
      <c r="A65" s="423" t="s">
        <v>103</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6"/>
      <c r="AA65" s="6"/>
      <c r="BM65" s="2"/>
      <c r="BN65" s="2"/>
    </row>
    <row r="66" spans="1:66" s="6" customFormat="1" x14ac:dyDescent="0.25">
      <c r="A66" s="16"/>
      <c r="B66" s="16"/>
      <c r="C66" s="16"/>
      <c r="D66" s="16"/>
      <c r="E66" s="16"/>
      <c r="F66" s="16"/>
      <c r="G66" s="16"/>
      <c r="H66" s="16"/>
      <c r="I66" s="16"/>
      <c r="J66" s="16"/>
      <c r="K66" s="16"/>
      <c r="L66" s="16"/>
      <c r="M66" s="16"/>
      <c r="N66" s="16"/>
      <c r="O66" s="16"/>
      <c r="P66" s="16"/>
      <c r="Q66" s="16"/>
      <c r="R66" s="16"/>
      <c r="S66" s="47"/>
      <c r="T66" s="16"/>
      <c r="U66" s="16"/>
      <c r="V66" s="16"/>
      <c r="W66" s="16"/>
      <c r="X66" s="16"/>
      <c r="Y66" s="16"/>
    </row>
    <row r="67" spans="1:66" s="75" customFormat="1" ht="120" customHeight="1" x14ac:dyDescent="0.25">
      <c r="A67" s="379" t="s">
        <v>104</v>
      </c>
      <c r="B67" s="379"/>
      <c r="C67" s="380" t="s">
        <v>66</v>
      </c>
      <c r="D67" s="379" t="s">
        <v>105</v>
      </c>
      <c r="E67" s="379" t="s">
        <v>106</v>
      </c>
      <c r="F67" s="379" t="s">
        <v>107</v>
      </c>
      <c r="G67" s="379"/>
      <c r="H67" s="379" t="s">
        <v>108</v>
      </c>
      <c r="I67" s="379"/>
      <c r="J67" s="379" t="s">
        <v>109</v>
      </c>
      <c r="K67" s="379" t="s">
        <v>110</v>
      </c>
      <c r="L67" s="379" t="s">
        <v>111</v>
      </c>
      <c r="M67" s="379" t="s">
        <v>112</v>
      </c>
      <c r="N67" s="352" t="s">
        <v>113</v>
      </c>
      <c r="O67" s="352" t="s">
        <v>114</v>
      </c>
      <c r="P67" s="375" t="s">
        <v>115</v>
      </c>
      <c r="Q67" s="375"/>
      <c r="R67" s="375"/>
      <c r="S67" s="375" t="s">
        <v>50</v>
      </c>
      <c r="T67" s="376" t="s">
        <v>22</v>
      </c>
      <c r="U67" s="377" t="s">
        <v>116</v>
      </c>
      <c r="V67" s="378">
        <v>2018</v>
      </c>
      <c r="W67" s="378"/>
      <c r="X67" s="378"/>
      <c r="Y67" s="378"/>
      <c r="Z67" s="166"/>
      <c r="AA67" s="167"/>
    </row>
    <row r="68" spans="1:66" s="75" customFormat="1" ht="46.5" x14ac:dyDescent="0.25">
      <c r="A68" s="379"/>
      <c r="B68" s="379"/>
      <c r="C68" s="380"/>
      <c r="D68" s="379"/>
      <c r="E68" s="379"/>
      <c r="F68" s="379"/>
      <c r="G68" s="379"/>
      <c r="H68" s="379"/>
      <c r="I68" s="379"/>
      <c r="J68" s="379"/>
      <c r="K68" s="379"/>
      <c r="L68" s="379"/>
      <c r="M68" s="379"/>
      <c r="N68" s="352"/>
      <c r="O68" s="352"/>
      <c r="P68" s="375"/>
      <c r="Q68" s="375"/>
      <c r="R68" s="375"/>
      <c r="S68" s="375"/>
      <c r="T68" s="376"/>
      <c r="U68" s="377"/>
      <c r="V68" s="36" t="s">
        <v>24</v>
      </c>
      <c r="W68" s="36" t="s">
        <v>25</v>
      </c>
      <c r="X68" s="37" t="s">
        <v>26</v>
      </c>
      <c r="Y68" s="38" t="s">
        <v>27</v>
      </c>
      <c r="Z68" s="166"/>
      <c r="AA68" s="167"/>
    </row>
    <row r="69" spans="1:66" s="86" customFormat="1" ht="215.25" customHeight="1" x14ac:dyDescent="0.25">
      <c r="A69" s="372" t="s">
        <v>117</v>
      </c>
      <c r="B69" s="372"/>
      <c r="C69" s="76" t="s">
        <v>306</v>
      </c>
      <c r="D69" s="77" t="s">
        <v>320</v>
      </c>
      <c r="E69" s="78" t="s">
        <v>298</v>
      </c>
      <c r="F69" s="403" t="s">
        <v>1719</v>
      </c>
      <c r="G69" s="404"/>
      <c r="H69" s="403" t="s">
        <v>1721</v>
      </c>
      <c r="I69" s="404"/>
      <c r="J69" s="80" t="s">
        <v>288</v>
      </c>
      <c r="K69" s="81">
        <v>43125</v>
      </c>
      <c r="L69" s="81">
        <v>43455</v>
      </c>
      <c r="M69" s="79" t="s">
        <v>1761</v>
      </c>
      <c r="N69" s="82">
        <v>56837000</v>
      </c>
      <c r="O69" s="83">
        <v>56837000</v>
      </c>
      <c r="P69" s="422" t="s">
        <v>122</v>
      </c>
      <c r="Q69" s="422"/>
      <c r="R69" s="422"/>
      <c r="S69" s="84" t="s">
        <v>87</v>
      </c>
      <c r="T69" s="45" t="s">
        <v>123</v>
      </c>
      <c r="U69" s="85">
        <v>1</v>
      </c>
      <c r="V69" s="268">
        <v>1</v>
      </c>
      <c r="W69" s="268">
        <f>+(O69/N69)</f>
        <v>1</v>
      </c>
      <c r="X69" s="56">
        <f t="shared" ref="X69:X118" si="0">+W69/V69</f>
        <v>1</v>
      </c>
      <c r="Y69" s="283">
        <f t="shared" ref="Y69:Y118" si="1">X69</f>
        <v>1</v>
      </c>
      <c r="Z69" s="98"/>
      <c r="AA69" s="99"/>
    </row>
    <row r="70" spans="1:66" s="86" customFormat="1" ht="215.25" customHeight="1" x14ac:dyDescent="0.25">
      <c r="A70" s="372" t="s">
        <v>117</v>
      </c>
      <c r="B70" s="372"/>
      <c r="C70" s="76" t="s">
        <v>306</v>
      </c>
      <c r="D70" s="251" t="s">
        <v>320</v>
      </c>
      <c r="E70" s="78" t="s">
        <v>298</v>
      </c>
      <c r="F70" s="403" t="s">
        <v>1719</v>
      </c>
      <c r="G70" s="404"/>
      <c r="H70" s="403" t="s">
        <v>1722</v>
      </c>
      <c r="I70" s="404"/>
      <c r="J70" s="80" t="s">
        <v>288</v>
      </c>
      <c r="K70" s="81">
        <v>43125</v>
      </c>
      <c r="L70" s="81">
        <v>43455</v>
      </c>
      <c r="M70" s="154" t="s">
        <v>1762</v>
      </c>
      <c r="N70" s="82">
        <v>56837000</v>
      </c>
      <c r="O70" s="83">
        <v>56837000</v>
      </c>
      <c r="P70" s="422" t="s">
        <v>122</v>
      </c>
      <c r="Q70" s="422"/>
      <c r="R70" s="422"/>
      <c r="S70" s="84" t="s">
        <v>87</v>
      </c>
      <c r="T70" s="193" t="s">
        <v>123</v>
      </c>
      <c r="U70" s="85">
        <v>1</v>
      </c>
      <c r="V70" s="268">
        <v>1</v>
      </c>
      <c r="W70" s="268">
        <f t="shared" ref="W70:W76" si="2">+(O70/N70)</f>
        <v>1</v>
      </c>
      <c r="X70" s="194">
        <f t="shared" ref="X70:X76" si="3">+W70/V70</f>
        <v>1</v>
      </c>
      <c r="Y70" s="283">
        <f t="shared" si="1"/>
        <v>1</v>
      </c>
      <c r="Z70" s="98"/>
      <c r="AA70" s="99"/>
    </row>
    <row r="71" spans="1:66" s="86" customFormat="1" ht="215.25" customHeight="1" x14ac:dyDescent="0.25">
      <c r="A71" s="372" t="s">
        <v>117</v>
      </c>
      <c r="B71" s="372"/>
      <c r="C71" s="76" t="s">
        <v>306</v>
      </c>
      <c r="D71" s="251" t="s">
        <v>320</v>
      </c>
      <c r="E71" s="78" t="s">
        <v>298</v>
      </c>
      <c r="F71" s="403" t="s">
        <v>1719</v>
      </c>
      <c r="G71" s="404"/>
      <c r="H71" s="403" t="s">
        <v>1723</v>
      </c>
      <c r="I71" s="404"/>
      <c r="J71" s="80" t="s">
        <v>288</v>
      </c>
      <c r="K71" s="81">
        <v>43126</v>
      </c>
      <c r="L71" s="81">
        <v>43456</v>
      </c>
      <c r="M71" s="154" t="s">
        <v>1763</v>
      </c>
      <c r="N71" s="82">
        <v>63617634</v>
      </c>
      <c r="O71" s="83">
        <v>63617634</v>
      </c>
      <c r="P71" s="422" t="s">
        <v>122</v>
      </c>
      <c r="Q71" s="422"/>
      <c r="R71" s="422"/>
      <c r="S71" s="84" t="s">
        <v>87</v>
      </c>
      <c r="T71" s="193" t="s">
        <v>123</v>
      </c>
      <c r="U71" s="85">
        <v>1</v>
      </c>
      <c r="V71" s="268">
        <v>1</v>
      </c>
      <c r="W71" s="268">
        <f t="shared" si="2"/>
        <v>1</v>
      </c>
      <c r="X71" s="194">
        <f t="shared" si="3"/>
        <v>1</v>
      </c>
      <c r="Y71" s="283">
        <f t="shared" si="1"/>
        <v>1</v>
      </c>
      <c r="Z71" s="98"/>
      <c r="AA71" s="99"/>
    </row>
    <row r="72" spans="1:66" s="86" customFormat="1" ht="215.25" customHeight="1" x14ac:dyDescent="0.25">
      <c r="A72" s="372" t="s">
        <v>117</v>
      </c>
      <c r="B72" s="372"/>
      <c r="C72" s="76" t="s">
        <v>306</v>
      </c>
      <c r="D72" s="251" t="s">
        <v>320</v>
      </c>
      <c r="E72" s="78" t="s">
        <v>298</v>
      </c>
      <c r="F72" s="403" t="s">
        <v>1719</v>
      </c>
      <c r="G72" s="404"/>
      <c r="H72" s="403" t="s">
        <v>1724</v>
      </c>
      <c r="I72" s="404"/>
      <c r="J72" s="80" t="s">
        <v>288</v>
      </c>
      <c r="K72" s="81">
        <v>43126</v>
      </c>
      <c r="L72" s="81">
        <v>43456</v>
      </c>
      <c r="M72" s="154" t="s">
        <v>1764</v>
      </c>
      <c r="N72" s="82">
        <v>63811000</v>
      </c>
      <c r="O72" s="83">
        <v>63811000</v>
      </c>
      <c r="P72" s="422" t="s">
        <v>122</v>
      </c>
      <c r="Q72" s="422"/>
      <c r="R72" s="422"/>
      <c r="S72" s="84" t="s">
        <v>87</v>
      </c>
      <c r="T72" s="193" t="s">
        <v>123</v>
      </c>
      <c r="U72" s="85">
        <v>1</v>
      </c>
      <c r="V72" s="268">
        <v>1</v>
      </c>
      <c r="W72" s="268">
        <f t="shared" si="2"/>
        <v>1</v>
      </c>
      <c r="X72" s="194">
        <f t="shared" si="3"/>
        <v>1</v>
      </c>
      <c r="Y72" s="283">
        <f t="shared" si="1"/>
        <v>1</v>
      </c>
      <c r="Z72" s="98"/>
      <c r="AA72" s="99"/>
    </row>
    <row r="73" spans="1:66" s="86" customFormat="1" ht="215.25" customHeight="1" x14ac:dyDescent="0.25">
      <c r="A73" s="372" t="s">
        <v>117</v>
      </c>
      <c r="B73" s="372"/>
      <c r="C73" s="76" t="s">
        <v>306</v>
      </c>
      <c r="D73" s="251" t="s">
        <v>320</v>
      </c>
      <c r="E73" s="78" t="s">
        <v>298</v>
      </c>
      <c r="F73" s="403" t="s">
        <v>1719</v>
      </c>
      <c r="G73" s="404"/>
      <c r="H73" s="403" t="s">
        <v>1725</v>
      </c>
      <c r="I73" s="404"/>
      <c r="J73" s="80" t="s">
        <v>288</v>
      </c>
      <c r="K73" s="81">
        <v>43123</v>
      </c>
      <c r="L73" s="81">
        <v>43453</v>
      </c>
      <c r="M73" s="154" t="s">
        <v>1765</v>
      </c>
      <c r="N73" s="82">
        <v>77748000</v>
      </c>
      <c r="O73" s="83">
        <v>77748000</v>
      </c>
      <c r="P73" s="422" t="s">
        <v>122</v>
      </c>
      <c r="Q73" s="422"/>
      <c r="R73" s="422"/>
      <c r="S73" s="84" t="s">
        <v>87</v>
      </c>
      <c r="T73" s="193" t="s">
        <v>123</v>
      </c>
      <c r="U73" s="85">
        <v>1</v>
      </c>
      <c r="V73" s="268">
        <v>1</v>
      </c>
      <c r="W73" s="268">
        <f t="shared" si="2"/>
        <v>1</v>
      </c>
      <c r="X73" s="194">
        <f t="shared" si="3"/>
        <v>1</v>
      </c>
      <c r="Y73" s="283">
        <f t="shared" si="1"/>
        <v>1</v>
      </c>
      <c r="Z73" s="98"/>
      <c r="AA73" s="99"/>
    </row>
    <row r="74" spans="1:66" s="86" customFormat="1" ht="215.25" customHeight="1" x14ac:dyDescent="0.25">
      <c r="A74" s="372" t="s">
        <v>117</v>
      </c>
      <c r="B74" s="372"/>
      <c r="C74" s="76" t="s">
        <v>306</v>
      </c>
      <c r="D74" s="251" t="s">
        <v>320</v>
      </c>
      <c r="E74" s="78" t="s">
        <v>298</v>
      </c>
      <c r="F74" s="403" t="s">
        <v>1719</v>
      </c>
      <c r="G74" s="404"/>
      <c r="H74" s="403" t="s">
        <v>1726</v>
      </c>
      <c r="I74" s="404"/>
      <c r="J74" s="80" t="s">
        <v>288</v>
      </c>
      <c r="K74" s="81">
        <v>43122</v>
      </c>
      <c r="L74" s="81">
        <v>43302</v>
      </c>
      <c r="M74" s="154" t="s">
        <v>1766</v>
      </c>
      <c r="N74" s="82">
        <v>42408000</v>
      </c>
      <c r="O74" s="83">
        <v>42408000</v>
      </c>
      <c r="P74" s="422" t="s">
        <v>122</v>
      </c>
      <c r="Q74" s="422"/>
      <c r="R74" s="422"/>
      <c r="S74" s="84" t="s">
        <v>87</v>
      </c>
      <c r="T74" s="193" t="s">
        <v>123</v>
      </c>
      <c r="U74" s="85">
        <v>1</v>
      </c>
      <c r="V74" s="268">
        <v>1</v>
      </c>
      <c r="W74" s="268">
        <f t="shared" si="2"/>
        <v>1</v>
      </c>
      <c r="X74" s="194">
        <f t="shared" si="3"/>
        <v>1</v>
      </c>
      <c r="Y74" s="283">
        <f t="shared" si="1"/>
        <v>1</v>
      </c>
      <c r="Z74" s="98"/>
      <c r="AA74" s="99"/>
    </row>
    <row r="75" spans="1:66" s="86" customFormat="1" ht="215.25" customHeight="1" x14ac:dyDescent="0.25">
      <c r="A75" s="372" t="s">
        <v>117</v>
      </c>
      <c r="B75" s="372"/>
      <c r="C75" s="76" t="s">
        <v>306</v>
      </c>
      <c r="D75" s="251" t="s">
        <v>320</v>
      </c>
      <c r="E75" s="78" t="s">
        <v>298</v>
      </c>
      <c r="F75" s="403" t="s">
        <v>1719</v>
      </c>
      <c r="G75" s="404"/>
      <c r="H75" s="403" t="s">
        <v>1727</v>
      </c>
      <c r="I75" s="404"/>
      <c r="J75" s="80" t="s">
        <v>288</v>
      </c>
      <c r="K75" s="81">
        <v>43122</v>
      </c>
      <c r="L75" s="81">
        <v>43452</v>
      </c>
      <c r="M75" s="154" t="s">
        <v>1767</v>
      </c>
      <c r="N75" s="82">
        <v>77748000</v>
      </c>
      <c r="O75" s="83">
        <v>77748000</v>
      </c>
      <c r="P75" s="422" t="s">
        <v>122</v>
      </c>
      <c r="Q75" s="422"/>
      <c r="R75" s="422"/>
      <c r="S75" s="84" t="s">
        <v>87</v>
      </c>
      <c r="T75" s="193" t="s">
        <v>123</v>
      </c>
      <c r="U75" s="85">
        <v>1</v>
      </c>
      <c r="V75" s="268">
        <v>1</v>
      </c>
      <c r="W75" s="268">
        <f t="shared" si="2"/>
        <v>1</v>
      </c>
      <c r="X75" s="194">
        <f t="shared" si="3"/>
        <v>1</v>
      </c>
      <c r="Y75" s="283">
        <f t="shared" si="1"/>
        <v>1</v>
      </c>
      <c r="Z75" s="98"/>
      <c r="AA75" s="99"/>
    </row>
    <row r="76" spans="1:66" s="86" customFormat="1" ht="215.25" customHeight="1" x14ac:dyDescent="0.25">
      <c r="A76" s="372" t="s">
        <v>117</v>
      </c>
      <c r="B76" s="372"/>
      <c r="C76" s="76" t="s">
        <v>306</v>
      </c>
      <c r="D76" s="77" t="s">
        <v>320</v>
      </c>
      <c r="E76" s="78" t="s">
        <v>298</v>
      </c>
      <c r="F76" s="403" t="s">
        <v>1719</v>
      </c>
      <c r="G76" s="404"/>
      <c r="H76" s="403" t="s">
        <v>1728</v>
      </c>
      <c r="I76" s="404"/>
      <c r="J76" s="80" t="s">
        <v>288</v>
      </c>
      <c r="K76" s="81">
        <v>43122</v>
      </c>
      <c r="L76" s="81">
        <v>43452</v>
      </c>
      <c r="M76" s="79" t="s">
        <v>1768</v>
      </c>
      <c r="N76" s="82">
        <v>52067600</v>
      </c>
      <c r="O76" s="83">
        <v>52067600</v>
      </c>
      <c r="P76" s="422" t="s">
        <v>122</v>
      </c>
      <c r="Q76" s="422"/>
      <c r="R76" s="422"/>
      <c r="S76" s="84" t="s">
        <v>87</v>
      </c>
      <c r="T76" s="193" t="s">
        <v>123</v>
      </c>
      <c r="U76" s="85">
        <v>1</v>
      </c>
      <c r="V76" s="268">
        <v>1</v>
      </c>
      <c r="W76" s="268">
        <f t="shared" si="2"/>
        <v>1</v>
      </c>
      <c r="X76" s="194">
        <f t="shared" si="3"/>
        <v>1</v>
      </c>
      <c r="Y76" s="283">
        <f t="shared" si="1"/>
        <v>1</v>
      </c>
      <c r="Z76" s="98"/>
      <c r="AA76" s="99"/>
    </row>
    <row r="77" spans="1:66" s="86" customFormat="1" ht="215.25" customHeight="1" x14ac:dyDescent="0.25">
      <c r="A77" s="372" t="s">
        <v>117</v>
      </c>
      <c r="B77" s="372"/>
      <c r="C77" s="76" t="s">
        <v>306</v>
      </c>
      <c r="D77" s="77" t="s">
        <v>320</v>
      </c>
      <c r="E77" s="78" t="s">
        <v>298</v>
      </c>
      <c r="F77" s="403" t="s">
        <v>1719</v>
      </c>
      <c r="G77" s="404"/>
      <c r="H77" s="403" t="s">
        <v>1729</v>
      </c>
      <c r="I77" s="404"/>
      <c r="J77" s="80" t="s">
        <v>288</v>
      </c>
      <c r="K77" s="81">
        <v>43124</v>
      </c>
      <c r="L77" s="81">
        <v>43454</v>
      </c>
      <c r="M77" s="79" t="s">
        <v>1769</v>
      </c>
      <c r="N77" s="87">
        <v>77759000</v>
      </c>
      <c r="O77" s="83">
        <v>77759000</v>
      </c>
      <c r="P77" s="422" t="s">
        <v>122</v>
      </c>
      <c r="Q77" s="422"/>
      <c r="R77" s="422"/>
      <c r="S77" s="84" t="s">
        <v>87</v>
      </c>
      <c r="T77" s="45" t="s">
        <v>123</v>
      </c>
      <c r="U77" s="85">
        <v>1</v>
      </c>
      <c r="V77" s="268">
        <v>1</v>
      </c>
      <c r="W77" s="268">
        <f t="shared" ref="W77:W88" si="4">+(O77/N77)</f>
        <v>1</v>
      </c>
      <c r="X77" s="56">
        <f t="shared" si="0"/>
        <v>1</v>
      </c>
      <c r="Y77" s="283">
        <f t="shared" si="1"/>
        <v>1</v>
      </c>
      <c r="Z77" s="98"/>
      <c r="AA77" s="99"/>
    </row>
    <row r="78" spans="1:66" s="86" customFormat="1" ht="215.25" customHeight="1" x14ac:dyDescent="0.25">
      <c r="A78" s="372" t="s">
        <v>117</v>
      </c>
      <c r="B78" s="372"/>
      <c r="C78" s="76" t="s">
        <v>306</v>
      </c>
      <c r="D78" s="77" t="s">
        <v>320</v>
      </c>
      <c r="E78" s="78" t="s">
        <v>298</v>
      </c>
      <c r="F78" s="403" t="s">
        <v>1719</v>
      </c>
      <c r="G78" s="404"/>
      <c r="H78" s="403" t="s">
        <v>1730</v>
      </c>
      <c r="I78" s="404"/>
      <c r="J78" s="80" t="s">
        <v>288</v>
      </c>
      <c r="K78" s="81">
        <v>43124</v>
      </c>
      <c r="L78" s="81">
        <v>43454</v>
      </c>
      <c r="M78" s="79" t="s">
        <v>1770</v>
      </c>
      <c r="N78" s="87">
        <v>77759000</v>
      </c>
      <c r="O78" s="83">
        <v>77759000</v>
      </c>
      <c r="P78" s="422" t="s">
        <v>122</v>
      </c>
      <c r="Q78" s="422"/>
      <c r="R78" s="422"/>
      <c r="S78" s="84" t="s">
        <v>87</v>
      </c>
      <c r="T78" s="45" t="s">
        <v>123</v>
      </c>
      <c r="U78" s="85">
        <v>1</v>
      </c>
      <c r="V78" s="268">
        <v>1</v>
      </c>
      <c r="W78" s="268">
        <f t="shared" si="4"/>
        <v>1</v>
      </c>
      <c r="X78" s="56">
        <f t="shared" si="0"/>
        <v>1</v>
      </c>
      <c r="Y78" s="283">
        <f t="shared" si="1"/>
        <v>1</v>
      </c>
      <c r="Z78" s="98"/>
      <c r="AA78" s="99"/>
    </row>
    <row r="79" spans="1:66" s="86" customFormat="1" ht="215.25" customHeight="1" x14ac:dyDescent="0.25">
      <c r="A79" s="372" t="s">
        <v>117</v>
      </c>
      <c r="B79" s="372"/>
      <c r="C79" s="76" t="s">
        <v>306</v>
      </c>
      <c r="D79" s="77" t="s">
        <v>320</v>
      </c>
      <c r="E79" s="78" t="s">
        <v>298</v>
      </c>
      <c r="F79" s="403" t="s">
        <v>1719</v>
      </c>
      <c r="G79" s="404"/>
      <c r="H79" s="403" t="s">
        <v>1731</v>
      </c>
      <c r="I79" s="404"/>
      <c r="J79" s="80" t="s">
        <v>288</v>
      </c>
      <c r="K79" s="81">
        <v>43378</v>
      </c>
      <c r="L79" s="81">
        <v>43461</v>
      </c>
      <c r="M79" s="79" t="s">
        <v>1771</v>
      </c>
      <c r="N79" s="82">
        <v>19083600</v>
      </c>
      <c r="O79" s="83">
        <v>19083600</v>
      </c>
      <c r="P79" s="422" t="s">
        <v>122</v>
      </c>
      <c r="Q79" s="422"/>
      <c r="R79" s="422"/>
      <c r="S79" s="84" t="s">
        <v>87</v>
      </c>
      <c r="T79" s="45" t="s">
        <v>123</v>
      </c>
      <c r="U79" s="85">
        <v>1</v>
      </c>
      <c r="V79" s="268">
        <v>1</v>
      </c>
      <c r="W79" s="268">
        <f t="shared" si="4"/>
        <v>1</v>
      </c>
      <c r="X79" s="56">
        <f t="shared" si="0"/>
        <v>1</v>
      </c>
      <c r="Y79" s="283">
        <f t="shared" si="1"/>
        <v>1</v>
      </c>
      <c r="Z79" s="98"/>
      <c r="AA79" s="99"/>
    </row>
    <row r="80" spans="1:66" s="86" customFormat="1" ht="215.25" customHeight="1" x14ac:dyDescent="0.25">
      <c r="A80" s="372" t="s">
        <v>117</v>
      </c>
      <c r="B80" s="372"/>
      <c r="C80" s="76" t="s">
        <v>306</v>
      </c>
      <c r="D80" s="77" t="s">
        <v>320</v>
      </c>
      <c r="E80" s="78" t="s">
        <v>298</v>
      </c>
      <c r="F80" s="403" t="s">
        <v>1719</v>
      </c>
      <c r="G80" s="404"/>
      <c r="H80" s="403" t="s">
        <v>1732</v>
      </c>
      <c r="I80" s="404"/>
      <c r="J80" s="80" t="s">
        <v>288</v>
      </c>
      <c r="K80" s="81">
        <v>43341</v>
      </c>
      <c r="L80" s="81">
        <v>43461</v>
      </c>
      <c r="M80" s="79" t="s">
        <v>1772</v>
      </c>
      <c r="N80" s="87">
        <v>25687667</v>
      </c>
      <c r="O80" s="83">
        <v>25687667</v>
      </c>
      <c r="P80" s="422" t="s">
        <v>122</v>
      </c>
      <c r="Q80" s="422"/>
      <c r="R80" s="422"/>
      <c r="S80" s="84" t="s">
        <v>87</v>
      </c>
      <c r="T80" s="45" t="s">
        <v>123</v>
      </c>
      <c r="U80" s="85">
        <v>1</v>
      </c>
      <c r="V80" s="268">
        <v>1</v>
      </c>
      <c r="W80" s="268">
        <f t="shared" si="4"/>
        <v>1</v>
      </c>
      <c r="X80" s="56">
        <f t="shared" si="0"/>
        <v>1</v>
      </c>
      <c r="Y80" s="283">
        <f t="shared" si="1"/>
        <v>1</v>
      </c>
      <c r="Z80" s="98"/>
      <c r="AA80" s="98"/>
    </row>
    <row r="81" spans="1:27" s="86" customFormat="1" ht="215.25" customHeight="1" x14ac:dyDescent="0.25">
      <c r="A81" s="372" t="s">
        <v>117</v>
      </c>
      <c r="B81" s="372"/>
      <c r="C81" s="76" t="s">
        <v>306</v>
      </c>
      <c r="D81" s="77" t="s">
        <v>320</v>
      </c>
      <c r="E81" s="78" t="s">
        <v>298</v>
      </c>
      <c r="F81" s="403" t="s">
        <v>1719</v>
      </c>
      <c r="G81" s="404"/>
      <c r="H81" s="403" t="s">
        <v>1733</v>
      </c>
      <c r="I81" s="404"/>
      <c r="J81" s="80" t="s">
        <v>288</v>
      </c>
      <c r="K81" s="81">
        <v>43361</v>
      </c>
      <c r="L81" s="81">
        <v>43461</v>
      </c>
      <c r="M81" s="79" t="s">
        <v>1773</v>
      </c>
      <c r="N81" s="87">
        <v>23088800</v>
      </c>
      <c r="O81" s="168">
        <v>23088800</v>
      </c>
      <c r="P81" s="422" t="s">
        <v>122</v>
      </c>
      <c r="Q81" s="422"/>
      <c r="R81" s="422"/>
      <c r="S81" s="84" t="s">
        <v>87</v>
      </c>
      <c r="T81" s="45" t="s">
        <v>123</v>
      </c>
      <c r="U81" s="85">
        <v>1</v>
      </c>
      <c r="V81" s="268">
        <v>1</v>
      </c>
      <c r="W81" s="268">
        <f t="shared" si="4"/>
        <v>1</v>
      </c>
      <c r="X81" s="56">
        <f t="shared" si="0"/>
        <v>1</v>
      </c>
      <c r="Y81" s="283">
        <f t="shared" si="1"/>
        <v>1</v>
      </c>
      <c r="Z81" s="169"/>
      <c r="AA81" s="99"/>
    </row>
    <row r="82" spans="1:27" s="86" customFormat="1" ht="215.25" customHeight="1" x14ac:dyDescent="0.25">
      <c r="A82" s="372" t="s">
        <v>117</v>
      </c>
      <c r="B82" s="372"/>
      <c r="C82" s="76" t="s">
        <v>306</v>
      </c>
      <c r="D82" s="77" t="s">
        <v>320</v>
      </c>
      <c r="E82" s="78" t="s">
        <v>298</v>
      </c>
      <c r="F82" s="403" t="s">
        <v>1720</v>
      </c>
      <c r="G82" s="404"/>
      <c r="H82" s="403" t="s">
        <v>1734</v>
      </c>
      <c r="I82" s="404"/>
      <c r="J82" s="80" t="s">
        <v>288</v>
      </c>
      <c r="K82" s="81">
        <v>43381</v>
      </c>
      <c r="L82" s="81">
        <v>43461</v>
      </c>
      <c r="M82" s="79" t="s">
        <v>1774</v>
      </c>
      <c r="N82" s="83">
        <v>4946667</v>
      </c>
      <c r="O82" s="83">
        <v>4946667</v>
      </c>
      <c r="P82" s="422" t="s">
        <v>122</v>
      </c>
      <c r="Q82" s="422"/>
      <c r="R82" s="422"/>
      <c r="S82" s="84" t="s">
        <v>55</v>
      </c>
      <c r="T82" s="45" t="s">
        <v>123</v>
      </c>
      <c r="U82" s="85">
        <v>1</v>
      </c>
      <c r="V82" s="268">
        <v>1</v>
      </c>
      <c r="W82" s="268">
        <f t="shared" si="4"/>
        <v>1</v>
      </c>
      <c r="X82" s="56">
        <f t="shared" si="0"/>
        <v>1</v>
      </c>
      <c r="Y82" s="283">
        <f t="shared" si="1"/>
        <v>1</v>
      </c>
      <c r="Z82" s="169"/>
      <c r="AA82" s="99"/>
    </row>
    <row r="83" spans="1:27" s="86" customFormat="1" ht="215.25" customHeight="1" x14ac:dyDescent="0.25">
      <c r="A83" s="372" t="s">
        <v>117</v>
      </c>
      <c r="B83" s="372"/>
      <c r="C83" s="76" t="s">
        <v>306</v>
      </c>
      <c r="D83" s="77" t="s">
        <v>320</v>
      </c>
      <c r="E83" s="78" t="s">
        <v>298</v>
      </c>
      <c r="F83" s="403" t="s">
        <v>1720</v>
      </c>
      <c r="G83" s="404"/>
      <c r="H83" s="403" t="s">
        <v>1735</v>
      </c>
      <c r="I83" s="404"/>
      <c r="J83" s="80" t="s">
        <v>288</v>
      </c>
      <c r="K83" s="81"/>
      <c r="L83" s="81"/>
      <c r="M83" s="79"/>
      <c r="N83" s="83">
        <v>7068000</v>
      </c>
      <c r="O83" s="83">
        <v>7068000</v>
      </c>
      <c r="P83" s="422" t="s">
        <v>122</v>
      </c>
      <c r="Q83" s="422"/>
      <c r="R83" s="422"/>
      <c r="S83" s="84" t="s">
        <v>55</v>
      </c>
      <c r="T83" s="45" t="s">
        <v>123</v>
      </c>
      <c r="U83" s="85">
        <v>1</v>
      </c>
      <c r="V83" s="268">
        <v>1</v>
      </c>
      <c r="W83" s="268">
        <f t="shared" si="4"/>
        <v>1</v>
      </c>
      <c r="X83" s="56">
        <f t="shared" si="0"/>
        <v>1</v>
      </c>
      <c r="Y83" s="283">
        <f t="shared" si="1"/>
        <v>1</v>
      </c>
      <c r="Z83" s="169"/>
      <c r="AA83" s="99"/>
    </row>
    <row r="84" spans="1:27" s="86" customFormat="1" ht="215.25" customHeight="1" x14ac:dyDescent="0.25">
      <c r="A84" s="372" t="s">
        <v>117</v>
      </c>
      <c r="B84" s="372"/>
      <c r="C84" s="76" t="s">
        <v>306</v>
      </c>
      <c r="D84" s="77" t="s">
        <v>320</v>
      </c>
      <c r="E84" s="78" t="s">
        <v>298</v>
      </c>
      <c r="F84" s="403" t="s">
        <v>1720</v>
      </c>
      <c r="G84" s="404"/>
      <c r="H84" s="403" t="s">
        <v>1688</v>
      </c>
      <c r="I84" s="404"/>
      <c r="J84" s="80" t="s">
        <v>288</v>
      </c>
      <c r="K84" s="81"/>
      <c r="L84" s="81"/>
      <c r="M84" s="79"/>
      <c r="N84" s="83">
        <v>3256899</v>
      </c>
      <c r="O84" s="83">
        <v>0</v>
      </c>
      <c r="P84" s="422" t="s">
        <v>122</v>
      </c>
      <c r="Q84" s="422"/>
      <c r="R84" s="422"/>
      <c r="S84" s="84" t="s">
        <v>55</v>
      </c>
      <c r="T84" s="45" t="s">
        <v>123</v>
      </c>
      <c r="U84" s="85">
        <v>1</v>
      </c>
      <c r="V84" s="268">
        <v>1</v>
      </c>
      <c r="W84" s="268">
        <f t="shared" si="4"/>
        <v>0</v>
      </c>
      <c r="X84" s="56">
        <f t="shared" si="0"/>
        <v>0</v>
      </c>
      <c r="Y84" s="283">
        <f t="shared" si="1"/>
        <v>0</v>
      </c>
      <c r="Z84" s="169"/>
      <c r="AA84" s="99"/>
    </row>
    <row r="85" spans="1:27" s="86" customFormat="1" ht="215.25" customHeight="1" x14ac:dyDescent="0.25">
      <c r="A85" s="372" t="s">
        <v>117</v>
      </c>
      <c r="B85" s="372"/>
      <c r="C85" s="76" t="s">
        <v>306</v>
      </c>
      <c r="D85" s="251" t="s">
        <v>322</v>
      </c>
      <c r="E85" s="78" t="s">
        <v>298</v>
      </c>
      <c r="F85" s="403" t="s">
        <v>1720</v>
      </c>
      <c r="G85" s="404"/>
      <c r="H85" s="403" t="s">
        <v>1736</v>
      </c>
      <c r="I85" s="404"/>
      <c r="J85" s="80" t="s">
        <v>288</v>
      </c>
      <c r="K85" s="81"/>
      <c r="L85" s="81"/>
      <c r="M85" s="154"/>
      <c r="N85" s="83">
        <v>2250000000</v>
      </c>
      <c r="O85" s="83">
        <v>2250000000</v>
      </c>
      <c r="P85" s="422" t="s">
        <v>122</v>
      </c>
      <c r="Q85" s="422"/>
      <c r="R85" s="422"/>
      <c r="S85" s="84" t="s">
        <v>55</v>
      </c>
      <c r="T85" s="193" t="s">
        <v>123</v>
      </c>
      <c r="U85" s="85">
        <v>1</v>
      </c>
      <c r="V85" s="268">
        <v>1</v>
      </c>
      <c r="W85" s="268">
        <f t="shared" si="4"/>
        <v>1</v>
      </c>
      <c r="X85" s="194">
        <f>+W85/V85</f>
        <v>1</v>
      </c>
      <c r="Y85" s="283">
        <f t="shared" si="1"/>
        <v>1</v>
      </c>
      <c r="Z85" s="169"/>
      <c r="AA85" s="99"/>
    </row>
    <row r="86" spans="1:27" s="86" customFormat="1" ht="215.25" customHeight="1" x14ac:dyDescent="0.25">
      <c r="A86" s="372" t="s">
        <v>117</v>
      </c>
      <c r="B86" s="372"/>
      <c r="C86" s="76" t="s">
        <v>306</v>
      </c>
      <c r="D86" s="251" t="s">
        <v>322</v>
      </c>
      <c r="E86" s="78" t="s">
        <v>298</v>
      </c>
      <c r="F86" s="403" t="s">
        <v>1720</v>
      </c>
      <c r="G86" s="404"/>
      <c r="H86" s="403" t="s">
        <v>1737</v>
      </c>
      <c r="I86" s="404"/>
      <c r="J86" s="80" t="s">
        <v>288</v>
      </c>
      <c r="K86" s="81"/>
      <c r="L86" s="81"/>
      <c r="M86" s="154"/>
      <c r="N86" s="83">
        <v>2026076748</v>
      </c>
      <c r="O86" s="83">
        <v>2026076748</v>
      </c>
      <c r="P86" s="422" t="s">
        <v>122</v>
      </c>
      <c r="Q86" s="422"/>
      <c r="R86" s="422"/>
      <c r="S86" s="84" t="s">
        <v>55</v>
      </c>
      <c r="T86" s="193" t="s">
        <v>123</v>
      </c>
      <c r="U86" s="85">
        <v>1</v>
      </c>
      <c r="V86" s="268">
        <v>1</v>
      </c>
      <c r="W86" s="268">
        <f t="shared" si="4"/>
        <v>1</v>
      </c>
      <c r="X86" s="194">
        <f>+W86/V86</f>
        <v>1</v>
      </c>
      <c r="Y86" s="283">
        <f t="shared" si="1"/>
        <v>1</v>
      </c>
      <c r="Z86" s="169"/>
      <c r="AA86" s="99"/>
    </row>
    <row r="87" spans="1:27" s="86" customFormat="1" ht="215.25" customHeight="1" x14ac:dyDescent="0.25">
      <c r="A87" s="372" t="s">
        <v>117</v>
      </c>
      <c r="B87" s="372"/>
      <c r="C87" s="76" t="s">
        <v>306</v>
      </c>
      <c r="D87" s="251" t="s">
        <v>322</v>
      </c>
      <c r="E87" s="78" t="s">
        <v>298</v>
      </c>
      <c r="F87" s="403" t="s">
        <v>1720</v>
      </c>
      <c r="G87" s="404"/>
      <c r="H87" s="403" t="s">
        <v>1738</v>
      </c>
      <c r="I87" s="404"/>
      <c r="J87" s="80" t="s">
        <v>288</v>
      </c>
      <c r="K87" s="81"/>
      <c r="L87" s="81"/>
      <c r="M87" s="154"/>
      <c r="N87" s="83">
        <v>243062498</v>
      </c>
      <c r="O87" s="83">
        <v>243062498</v>
      </c>
      <c r="P87" s="422" t="s">
        <v>122</v>
      </c>
      <c r="Q87" s="422"/>
      <c r="R87" s="422"/>
      <c r="S87" s="84" t="s">
        <v>55</v>
      </c>
      <c r="T87" s="193" t="s">
        <v>123</v>
      </c>
      <c r="U87" s="85">
        <v>1</v>
      </c>
      <c r="V87" s="268">
        <v>1</v>
      </c>
      <c r="W87" s="268">
        <f t="shared" si="4"/>
        <v>1</v>
      </c>
      <c r="X87" s="194">
        <f>+W87/V87</f>
        <v>1</v>
      </c>
      <c r="Y87" s="283">
        <f t="shared" si="1"/>
        <v>1</v>
      </c>
      <c r="Z87" s="169"/>
      <c r="AA87" s="99"/>
    </row>
    <row r="88" spans="1:27" s="86" customFormat="1" ht="215.25" customHeight="1" x14ac:dyDescent="0.25">
      <c r="A88" s="372" t="s">
        <v>117</v>
      </c>
      <c r="B88" s="372"/>
      <c r="C88" s="76" t="s">
        <v>306</v>
      </c>
      <c r="D88" s="77" t="s">
        <v>322</v>
      </c>
      <c r="E88" s="78" t="s">
        <v>298</v>
      </c>
      <c r="F88" s="403" t="s">
        <v>1720</v>
      </c>
      <c r="G88" s="404"/>
      <c r="H88" s="403" t="s">
        <v>1739</v>
      </c>
      <c r="I88" s="404"/>
      <c r="J88" s="80" t="s">
        <v>288</v>
      </c>
      <c r="K88" s="81">
        <v>43426</v>
      </c>
      <c r="L88" s="81"/>
      <c r="M88" s="79" t="s">
        <v>1633</v>
      </c>
      <c r="N88" s="83">
        <v>2384449673</v>
      </c>
      <c r="O88" s="83">
        <v>2384449673</v>
      </c>
      <c r="P88" s="422" t="s">
        <v>122</v>
      </c>
      <c r="Q88" s="422"/>
      <c r="R88" s="422"/>
      <c r="S88" s="84" t="s">
        <v>55</v>
      </c>
      <c r="T88" s="45" t="s">
        <v>123</v>
      </c>
      <c r="U88" s="85">
        <v>1</v>
      </c>
      <c r="V88" s="268">
        <v>1</v>
      </c>
      <c r="W88" s="268">
        <f t="shared" si="4"/>
        <v>1</v>
      </c>
      <c r="X88" s="56">
        <f t="shared" si="0"/>
        <v>1</v>
      </c>
      <c r="Y88" s="283">
        <f t="shared" si="1"/>
        <v>1</v>
      </c>
      <c r="Z88" s="169"/>
      <c r="AA88" s="99"/>
    </row>
    <row r="89" spans="1:27" s="86" customFormat="1" ht="215.25" customHeight="1" x14ac:dyDescent="0.25">
      <c r="A89" s="372" t="s">
        <v>117</v>
      </c>
      <c r="B89" s="372"/>
      <c r="C89" s="76" t="s">
        <v>306</v>
      </c>
      <c r="D89" s="77" t="s">
        <v>322</v>
      </c>
      <c r="E89" s="78" t="s">
        <v>298</v>
      </c>
      <c r="F89" s="403" t="s">
        <v>1720</v>
      </c>
      <c r="G89" s="404"/>
      <c r="H89" s="403" t="s">
        <v>1740</v>
      </c>
      <c r="I89" s="404"/>
      <c r="J89" s="80" t="s">
        <v>288</v>
      </c>
      <c r="K89" s="81">
        <v>43385</v>
      </c>
      <c r="L89" s="81"/>
      <c r="M89" s="154" t="s">
        <v>1775</v>
      </c>
      <c r="N89" s="83">
        <v>1041541843</v>
      </c>
      <c r="O89" s="83">
        <v>1041541843</v>
      </c>
      <c r="P89" s="422" t="s">
        <v>122</v>
      </c>
      <c r="Q89" s="422"/>
      <c r="R89" s="422"/>
      <c r="S89" s="84" t="s">
        <v>55</v>
      </c>
      <c r="T89" s="45" t="s">
        <v>123</v>
      </c>
      <c r="U89" s="85">
        <v>1</v>
      </c>
      <c r="V89" s="268">
        <v>1</v>
      </c>
      <c r="W89" s="268">
        <f t="shared" ref="W89:W115" si="5">+(O89/N89)</f>
        <v>1</v>
      </c>
      <c r="X89" s="56">
        <f t="shared" si="0"/>
        <v>1</v>
      </c>
      <c r="Y89" s="283">
        <f t="shared" si="1"/>
        <v>1</v>
      </c>
      <c r="Z89" s="169"/>
      <c r="AA89" s="99"/>
    </row>
    <row r="90" spans="1:27" s="86" customFormat="1" ht="215.25" customHeight="1" x14ac:dyDescent="0.25">
      <c r="A90" s="372" t="s">
        <v>117</v>
      </c>
      <c r="B90" s="372"/>
      <c r="C90" s="76" t="s">
        <v>306</v>
      </c>
      <c r="D90" s="77" t="s">
        <v>322</v>
      </c>
      <c r="E90" s="78" t="s">
        <v>298</v>
      </c>
      <c r="F90" s="403" t="s">
        <v>1720</v>
      </c>
      <c r="G90" s="404"/>
      <c r="H90" s="403" t="s">
        <v>1741</v>
      </c>
      <c r="I90" s="404"/>
      <c r="J90" s="80" t="s">
        <v>288</v>
      </c>
      <c r="K90" s="81">
        <v>43395</v>
      </c>
      <c r="L90" s="81"/>
      <c r="M90" s="154" t="s">
        <v>1775</v>
      </c>
      <c r="N90" s="83">
        <v>641492727</v>
      </c>
      <c r="O90" s="83">
        <v>641492727</v>
      </c>
      <c r="P90" s="422" t="s">
        <v>122</v>
      </c>
      <c r="Q90" s="422"/>
      <c r="R90" s="422"/>
      <c r="S90" s="84" t="s">
        <v>55</v>
      </c>
      <c r="T90" s="45" t="s">
        <v>123</v>
      </c>
      <c r="U90" s="85">
        <v>1</v>
      </c>
      <c r="V90" s="268">
        <v>1</v>
      </c>
      <c r="W90" s="268">
        <f t="shared" si="5"/>
        <v>1</v>
      </c>
      <c r="X90" s="56">
        <f t="shared" si="0"/>
        <v>1</v>
      </c>
      <c r="Y90" s="283">
        <f t="shared" si="1"/>
        <v>1</v>
      </c>
      <c r="Z90" s="169"/>
      <c r="AA90" s="99"/>
    </row>
    <row r="91" spans="1:27" s="86" customFormat="1" ht="215.25" customHeight="1" x14ac:dyDescent="0.25">
      <c r="A91" s="372" t="s">
        <v>117</v>
      </c>
      <c r="B91" s="372"/>
      <c r="C91" s="76" t="s">
        <v>306</v>
      </c>
      <c r="D91" s="77" t="s">
        <v>322</v>
      </c>
      <c r="E91" s="78" t="s">
        <v>298</v>
      </c>
      <c r="F91" s="403" t="s">
        <v>1720</v>
      </c>
      <c r="G91" s="404"/>
      <c r="H91" s="403" t="s">
        <v>1742</v>
      </c>
      <c r="I91" s="404"/>
      <c r="J91" s="80" t="s">
        <v>288</v>
      </c>
      <c r="K91" s="81"/>
      <c r="L91" s="81"/>
      <c r="M91" s="154"/>
      <c r="N91" s="83">
        <v>336488556</v>
      </c>
      <c r="O91" s="83">
        <v>336488556</v>
      </c>
      <c r="P91" s="422" t="s">
        <v>122</v>
      </c>
      <c r="Q91" s="422"/>
      <c r="R91" s="422"/>
      <c r="S91" s="84" t="s">
        <v>55</v>
      </c>
      <c r="T91" s="45" t="s">
        <v>123</v>
      </c>
      <c r="U91" s="85">
        <v>1</v>
      </c>
      <c r="V91" s="268">
        <v>1</v>
      </c>
      <c r="W91" s="268">
        <f t="shared" si="5"/>
        <v>1</v>
      </c>
      <c r="X91" s="56">
        <f t="shared" si="0"/>
        <v>1</v>
      </c>
      <c r="Y91" s="283">
        <f t="shared" si="1"/>
        <v>1</v>
      </c>
      <c r="Z91" s="169"/>
      <c r="AA91" s="99"/>
    </row>
    <row r="92" spans="1:27" s="86" customFormat="1" ht="215.25" customHeight="1" x14ac:dyDescent="0.25">
      <c r="A92" s="372" t="s">
        <v>117</v>
      </c>
      <c r="B92" s="372"/>
      <c r="C92" s="76" t="s">
        <v>306</v>
      </c>
      <c r="D92" s="77" t="s">
        <v>322</v>
      </c>
      <c r="E92" s="78" t="s">
        <v>298</v>
      </c>
      <c r="F92" s="403" t="s">
        <v>1720</v>
      </c>
      <c r="G92" s="404"/>
      <c r="H92" s="403" t="s">
        <v>1743</v>
      </c>
      <c r="I92" s="404"/>
      <c r="J92" s="80" t="s">
        <v>288</v>
      </c>
      <c r="K92" s="81"/>
      <c r="L92" s="81"/>
      <c r="M92" s="154"/>
      <c r="N92" s="83">
        <v>893597712</v>
      </c>
      <c r="O92" s="83">
        <v>893597712</v>
      </c>
      <c r="P92" s="422" t="s">
        <v>122</v>
      </c>
      <c r="Q92" s="422"/>
      <c r="R92" s="422"/>
      <c r="S92" s="84" t="s">
        <v>55</v>
      </c>
      <c r="T92" s="45" t="s">
        <v>123</v>
      </c>
      <c r="U92" s="85">
        <v>1</v>
      </c>
      <c r="V92" s="268">
        <v>1</v>
      </c>
      <c r="W92" s="268">
        <f t="shared" si="5"/>
        <v>1</v>
      </c>
      <c r="X92" s="56">
        <f t="shared" si="0"/>
        <v>1</v>
      </c>
      <c r="Y92" s="283">
        <f t="shared" si="1"/>
        <v>1</v>
      </c>
      <c r="Z92" s="169"/>
      <c r="AA92" s="99"/>
    </row>
    <row r="93" spans="1:27" s="86" customFormat="1" ht="215.25" customHeight="1" x14ac:dyDescent="0.25">
      <c r="A93" s="372" t="s">
        <v>117</v>
      </c>
      <c r="B93" s="372"/>
      <c r="C93" s="76" t="s">
        <v>306</v>
      </c>
      <c r="D93" s="77" t="s">
        <v>322</v>
      </c>
      <c r="E93" s="78" t="s">
        <v>298</v>
      </c>
      <c r="F93" s="403" t="s">
        <v>1720</v>
      </c>
      <c r="G93" s="404"/>
      <c r="H93" s="403" t="s">
        <v>1744</v>
      </c>
      <c r="I93" s="404"/>
      <c r="J93" s="80" t="s">
        <v>288</v>
      </c>
      <c r="K93" s="81"/>
      <c r="L93" s="81"/>
      <c r="M93" s="154"/>
      <c r="N93" s="83">
        <v>755943919</v>
      </c>
      <c r="O93" s="83">
        <v>755943919</v>
      </c>
      <c r="P93" s="422" t="s">
        <v>122</v>
      </c>
      <c r="Q93" s="422"/>
      <c r="R93" s="422"/>
      <c r="S93" s="84" t="s">
        <v>55</v>
      </c>
      <c r="T93" s="45" t="s">
        <v>123</v>
      </c>
      <c r="U93" s="85">
        <v>1</v>
      </c>
      <c r="V93" s="268">
        <v>1</v>
      </c>
      <c r="W93" s="268">
        <f t="shared" si="5"/>
        <v>1</v>
      </c>
      <c r="X93" s="56">
        <f t="shared" si="0"/>
        <v>1</v>
      </c>
      <c r="Y93" s="283">
        <f t="shared" si="1"/>
        <v>1</v>
      </c>
      <c r="Z93" s="169"/>
      <c r="AA93" s="99"/>
    </row>
    <row r="94" spans="1:27" s="86" customFormat="1" ht="215.25" customHeight="1" x14ac:dyDescent="0.25">
      <c r="A94" s="372" t="s">
        <v>117</v>
      </c>
      <c r="B94" s="372"/>
      <c r="C94" s="76" t="s">
        <v>306</v>
      </c>
      <c r="D94" s="77" t="s">
        <v>322</v>
      </c>
      <c r="E94" s="78" t="s">
        <v>298</v>
      </c>
      <c r="F94" s="403" t="s">
        <v>1720</v>
      </c>
      <c r="G94" s="404"/>
      <c r="H94" s="403" t="s">
        <v>1745</v>
      </c>
      <c r="I94" s="404"/>
      <c r="J94" s="80" t="s">
        <v>288</v>
      </c>
      <c r="K94" s="81"/>
      <c r="L94" s="81"/>
      <c r="M94" s="154"/>
      <c r="N94" s="83">
        <v>664052130</v>
      </c>
      <c r="O94" s="83">
        <v>664052130</v>
      </c>
      <c r="P94" s="422" t="s">
        <v>122</v>
      </c>
      <c r="Q94" s="422"/>
      <c r="R94" s="422"/>
      <c r="S94" s="84" t="s">
        <v>55</v>
      </c>
      <c r="T94" s="45" t="s">
        <v>123</v>
      </c>
      <c r="U94" s="85">
        <v>1</v>
      </c>
      <c r="V94" s="268">
        <v>1</v>
      </c>
      <c r="W94" s="268">
        <f t="shared" si="5"/>
        <v>1</v>
      </c>
      <c r="X94" s="56">
        <f t="shared" si="0"/>
        <v>1</v>
      </c>
      <c r="Y94" s="283">
        <f t="shared" si="1"/>
        <v>1</v>
      </c>
      <c r="Z94" s="169"/>
      <c r="AA94" s="99"/>
    </row>
    <row r="95" spans="1:27" s="86" customFormat="1" ht="215.25" customHeight="1" x14ac:dyDescent="0.25">
      <c r="A95" s="372" t="s">
        <v>117</v>
      </c>
      <c r="B95" s="372"/>
      <c r="C95" s="76" t="s">
        <v>306</v>
      </c>
      <c r="D95" s="77" t="s">
        <v>322</v>
      </c>
      <c r="E95" s="78" t="s">
        <v>298</v>
      </c>
      <c r="F95" s="403" t="s">
        <v>1720</v>
      </c>
      <c r="G95" s="404"/>
      <c r="H95" s="403" t="s">
        <v>1746</v>
      </c>
      <c r="I95" s="404"/>
      <c r="J95" s="80" t="s">
        <v>288</v>
      </c>
      <c r="K95" s="81"/>
      <c r="L95" s="81"/>
      <c r="M95" s="154"/>
      <c r="N95" s="83">
        <v>18198548</v>
      </c>
      <c r="O95" s="83">
        <v>18198548</v>
      </c>
      <c r="P95" s="422" t="s">
        <v>122</v>
      </c>
      <c r="Q95" s="422"/>
      <c r="R95" s="422"/>
      <c r="S95" s="84" t="s">
        <v>55</v>
      </c>
      <c r="T95" s="193" t="s">
        <v>123</v>
      </c>
      <c r="U95" s="85">
        <v>1</v>
      </c>
      <c r="V95" s="268">
        <v>1</v>
      </c>
      <c r="W95" s="268">
        <f t="shared" si="5"/>
        <v>1</v>
      </c>
      <c r="X95" s="56">
        <f t="shared" si="0"/>
        <v>1</v>
      </c>
      <c r="Y95" s="283">
        <f t="shared" si="1"/>
        <v>1</v>
      </c>
      <c r="Z95" s="169"/>
      <c r="AA95" s="99"/>
    </row>
    <row r="96" spans="1:27" s="86" customFormat="1" ht="215.25" customHeight="1" x14ac:dyDescent="0.25">
      <c r="A96" s="372" t="s">
        <v>117</v>
      </c>
      <c r="B96" s="372"/>
      <c r="C96" s="76" t="s">
        <v>306</v>
      </c>
      <c r="D96" s="77" t="s">
        <v>322</v>
      </c>
      <c r="E96" s="78" t="s">
        <v>298</v>
      </c>
      <c r="F96" s="403" t="s">
        <v>1720</v>
      </c>
      <c r="G96" s="404"/>
      <c r="H96" s="403" t="s">
        <v>1746</v>
      </c>
      <c r="I96" s="404"/>
      <c r="J96" s="80" t="s">
        <v>288</v>
      </c>
      <c r="K96" s="81"/>
      <c r="L96" s="81"/>
      <c r="M96" s="154"/>
      <c r="N96" s="83">
        <v>715852000</v>
      </c>
      <c r="O96" s="83">
        <v>715852000</v>
      </c>
      <c r="P96" s="422" t="s">
        <v>122</v>
      </c>
      <c r="Q96" s="422"/>
      <c r="R96" s="422"/>
      <c r="S96" s="84" t="s">
        <v>55</v>
      </c>
      <c r="T96" s="193" t="s">
        <v>123</v>
      </c>
      <c r="U96" s="85">
        <v>1</v>
      </c>
      <c r="V96" s="268">
        <v>1</v>
      </c>
      <c r="W96" s="268">
        <f t="shared" si="5"/>
        <v>1</v>
      </c>
      <c r="X96" s="56">
        <f t="shared" si="0"/>
        <v>1</v>
      </c>
      <c r="Y96" s="283">
        <f t="shared" si="1"/>
        <v>1</v>
      </c>
      <c r="Z96" s="169"/>
      <c r="AA96" s="99"/>
    </row>
    <row r="97" spans="1:27" s="86" customFormat="1" ht="215.25" customHeight="1" x14ac:dyDescent="0.25">
      <c r="A97" s="372" t="s">
        <v>117</v>
      </c>
      <c r="B97" s="372"/>
      <c r="C97" s="76" t="s">
        <v>306</v>
      </c>
      <c r="D97" s="251" t="s">
        <v>322</v>
      </c>
      <c r="E97" s="78" t="s">
        <v>298</v>
      </c>
      <c r="F97" s="403" t="s">
        <v>1720</v>
      </c>
      <c r="G97" s="404"/>
      <c r="H97" s="403" t="s">
        <v>1688</v>
      </c>
      <c r="I97" s="404"/>
      <c r="J97" s="80" t="s">
        <v>288</v>
      </c>
      <c r="K97" s="81"/>
      <c r="L97" s="81"/>
      <c r="M97" s="154"/>
      <c r="N97" s="83">
        <v>4095646</v>
      </c>
      <c r="O97" s="83">
        <v>0</v>
      </c>
      <c r="P97" s="422" t="s">
        <v>122</v>
      </c>
      <c r="Q97" s="422"/>
      <c r="R97" s="422"/>
      <c r="S97" s="84" t="s">
        <v>55</v>
      </c>
      <c r="T97" s="193" t="s">
        <v>123</v>
      </c>
      <c r="U97" s="85">
        <v>1</v>
      </c>
      <c r="V97" s="268">
        <v>1</v>
      </c>
      <c r="W97" s="268">
        <f t="shared" si="5"/>
        <v>0</v>
      </c>
      <c r="X97" s="194">
        <f t="shared" si="0"/>
        <v>0</v>
      </c>
      <c r="Y97" s="283">
        <f t="shared" si="1"/>
        <v>0</v>
      </c>
      <c r="Z97" s="169"/>
      <c r="AA97" s="99"/>
    </row>
    <row r="98" spans="1:27" s="86" customFormat="1" ht="215.25" customHeight="1" x14ac:dyDescent="0.25">
      <c r="A98" s="372" t="s">
        <v>117</v>
      </c>
      <c r="B98" s="372"/>
      <c r="C98" s="76" t="s">
        <v>306</v>
      </c>
      <c r="D98" s="251" t="s">
        <v>324</v>
      </c>
      <c r="E98" s="78" t="s">
        <v>298</v>
      </c>
      <c r="F98" s="403" t="s">
        <v>1720</v>
      </c>
      <c r="G98" s="404"/>
      <c r="H98" s="403" t="s">
        <v>1747</v>
      </c>
      <c r="I98" s="404"/>
      <c r="J98" s="80" t="s">
        <v>288</v>
      </c>
      <c r="K98" s="81">
        <v>43126</v>
      </c>
      <c r="L98" s="81">
        <v>43396</v>
      </c>
      <c r="M98" s="154" t="s">
        <v>1776</v>
      </c>
      <c r="N98" s="83">
        <v>35450000</v>
      </c>
      <c r="O98" s="83">
        <v>35450000</v>
      </c>
      <c r="P98" s="422" t="s">
        <v>122</v>
      </c>
      <c r="Q98" s="422"/>
      <c r="R98" s="422"/>
      <c r="S98" s="84" t="s">
        <v>55</v>
      </c>
      <c r="T98" s="193" t="s">
        <v>123</v>
      </c>
      <c r="U98" s="85">
        <v>1</v>
      </c>
      <c r="V98" s="268">
        <v>1</v>
      </c>
      <c r="W98" s="268">
        <f t="shared" si="5"/>
        <v>1</v>
      </c>
      <c r="X98" s="194">
        <f t="shared" si="0"/>
        <v>1</v>
      </c>
      <c r="Y98" s="283">
        <f t="shared" si="1"/>
        <v>1</v>
      </c>
      <c r="Z98" s="169"/>
      <c r="AA98" s="99"/>
    </row>
    <row r="99" spans="1:27" s="86" customFormat="1" ht="215.25" customHeight="1" x14ac:dyDescent="0.25">
      <c r="A99" s="372" t="s">
        <v>117</v>
      </c>
      <c r="B99" s="372"/>
      <c r="C99" s="76" t="s">
        <v>306</v>
      </c>
      <c r="D99" s="251" t="s">
        <v>324</v>
      </c>
      <c r="E99" s="78" t="s">
        <v>298</v>
      </c>
      <c r="F99" s="403" t="s">
        <v>1720</v>
      </c>
      <c r="G99" s="404"/>
      <c r="H99" s="403" t="s">
        <v>1748</v>
      </c>
      <c r="I99" s="404"/>
      <c r="J99" s="80" t="s">
        <v>288</v>
      </c>
      <c r="K99" s="81">
        <v>43126</v>
      </c>
      <c r="L99" s="81">
        <v>43396</v>
      </c>
      <c r="M99" s="154" t="s">
        <v>1777</v>
      </c>
      <c r="N99" s="83">
        <v>35250000</v>
      </c>
      <c r="O99" s="83">
        <v>35250000</v>
      </c>
      <c r="P99" s="422" t="s">
        <v>122</v>
      </c>
      <c r="Q99" s="422"/>
      <c r="R99" s="422"/>
      <c r="S99" s="84" t="s">
        <v>55</v>
      </c>
      <c r="T99" s="193" t="s">
        <v>123</v>
      </c>
      <c r="U99" s="85">
        <v>1</v>
      </c>
      <c r="V99" s="268">
        <v>1</v>
      </c>
      <c r="W99" s="268">
        <f t="shared" si="5"/>
        <v>1</v>
      </c>
      <c r="X99" s="194">
        <f t="shared" si="0"/>
        <v>1</v>
      </c>
      <c r="Y99" s="283">
        <f t="shared" si="1"/>
        <v>1</v>
      </c>
      <c r="Z99" s="169"/>
      <c r="AA99" s="99"/>
    </row>
    <row r="100" spans="1:27" s="86" customFormat="1" ht="215.25" customHeight="1" x14ac:dyDescent="0.25">
      <c r="A100" s="372" t="s">
        <v>117</v>
      </c>
      <c r="B100" s="372"/>
      <c r="C100" s="76" t="s">
        <v>306</v>
      </c>
      <c r="D100" s="251" t="s">
        <v>324</v>
      </c>
      <c r="E100" s="78" t="s">
        <v>298</v>
      </c>
      <c r="F100" s="403" t="s">
        <v>1720</v>
      </c>
      <c r="G100" s="404"/>
      <c r="H100" s="403" t="s">
        <v>1749</v>
      </c>
      <c r="I100" s="404"/>
      <c r="J100" s="80" t="s">
        <v>288</v>
      </c>
      <c r="K100" s="81">
        <v>43123</v>
      </c>
      <c r="L100" s="81">
        <v>43453</v>
      </c>
      <c r="M100" s="154" t="s">
        <v>1778</v>
      </c>
      <c r="N100" s="83">
        <v>70785000</v>
      </c>
      <c r="O100" s="83">
        <v>70785000</v>
      </c>
      <c r="P100" s="422" t="s">
        <v>122</v>
      </c>
      <c r="Q100" s="422"/>
      <c r="R100" s="422"/>
      <c r="S100" s="84" t="s">
        <v>55</v>
      </c>
      <c r="T100" s="193" t="s">
        <v>123</v>
      </c>
      <c r="U100" s="85">
        <v>1</v>
      </c>
      <c r="V100" s="268">
        <v>1</v>
      </c>
      <c r="W100" s="268">
        <f t="shared" si="5"/>
        <v>1</v>
      </c>
      <c r="X100" s="194">
        <f t="shared" si="0"/>
        <v>1</v>
      </c>
      <c r="Y100" s="283">
        <f t="shared" si="1"/>
        <v>1</v>
      </c>
      <c r="Z100" s="169"/>
      <c r="AA100" s="99"/>
    </row>
    <row r="101" spans="1:27" s="86" customFormat="1" ht="215.25" customHeight="1" x14ac:dyDescent="0.25">
      <c r="A101" s="372" t="s">
        <v>117</v>
      </c>
      <c r="B101" s="372"/>
      <c r="C101" s="76" t="s">
        <v>306</v>
      </c>
      <c r="D101" s="251" t="s">
        <v>324</v>
      </c>
      <c r="E101" s="78" t="s">
        <v>298</v>
      </c>
      <c r="F101" s="403" t="s">
        <v>1720</v>
      </c>
      <c r="G101" s="404"/>
      <c r="H101" s="403" t="s">
        <v>1750</v>
      </c>
      <c r="I101" s="404"/>
      <c r="J101" s="80" t="s">
        <v>288</v>
      </c>
      <c r="K101" s="81"/>
      <c r="L101" s="81"/>
      <c r="M101" s="154"/>
      <c r="N101" s="83">
        <v>9652500</v>
      </c>
      <c r="O101" s="83">
        <v>9652500</v>
      </c>
      <c r="P101" s="422" t="s">
        <v>122</v>
      </c>
      <c r="Q101" s="422"/>
      <c r="R101" s="422"/>
      <c r="S101" s="84" t="s">
        <v>55</v>
      </c>
      <c r="T101" s="193" t="s">
        <v>123</v>
      </c>
      <c r="U101" s="85">
        <v>1</v>
      </c>
      <c r="V101" s="268">
        <v>1</v>
      </c>
      <c r="W101" s="268">
        <f t="shared" si="5"/>
        <v>1</v>
      </c>
      <c r="X101" s="194">
        <f t="shared" si="0"/>
        <v>1</v>
      </c>
      <c r="Y101" s="283">
        <f t="shared" si="1"/>
        <v>1</v>
      </c>
      <c r="Z101" s="169"/>
      <c r="AA101" s="99"/>
    </row>
    <row r="102" spans="1:27" s="86" customFormat="1" ht="215.25" customHeight="1" x14ac:dyDescent="0.25">
      <c r="A102" s="372" t="s">
        <v>117</v>
      </c>
      <c r="B102" s="372"/>
      <c r="C102" s="76" t="s">
        <v>306</v>
      </c>
      <c r="D102" s="251" t="s">
        <v>324</v>
      </c>
      <c r="E102" s="78" t="s">
        <v>298</v>
      </c>
      <c r="F102" s="403" t="s">
        <v>1720</v>
      </c>
      <c r="G102" s="404"/>
      <c r="H102" s="403" t="s">
        <v>1751</v>
      </c>
      <c r="I102" s="404"/>
      <c r="J102" s="80" t="s">
        <v>288</v>
      </c>
      <c r="K102" s="81">
        <v>43123</v>
      </c>
      <c r="L102" s="81">
        <v>43453</v>
      </c>
      <c r="M102" s="154" t="s">
        <v>1779</v>
      </c>
      <c r="N102" s="83">
        <v>70785000</v>
      </c>
      <c r="O102" s="83">
        <v>70785000</v>
      </c>
      <c r="P102" s="422" t="s">
        <v>122</v>
      </c>
      <c r="Q102" s="422"/>
      <c r="R102" s="422"/>
      <c r="S102" s="84" t="s">
        <v>55</v>
      </c>
      <c r="T102" s="193" t="s">
        <v>123</v>
      </c>
      <c r="U102" s="85">
        <v>1</v>
      </c>
      <c r="V102" s="268">
        <v>1</v>
      </c>
      <c r="W102" s="268">
        <f t="shared" si="5"/>
        <v>1</v>
      </c>
      <c r="X102" s="194">
        <f t="shared" si="0"/>
        <v>1</v>
      </c>
      <c r="Y102" s="283">
        <f t="shared" si="1"/>
        <v>1</v>
      </c>
      <c r="Z102" s="169"/>
      <c r="AA102" s="99"/>
    </row>
    <row r="103" spans="1:27" s="86" customFormat="1" ht="215.25" customHeight="1" x14ac:dyDescent="0.25">
      <c r="A103" s="372" t="s">
        <v>117</v>
      </c>
      <c r="B103" s="372"/>
      <c r="C103" s="76" t="s">
        <v>306</v>
      </c>
      <c r="D103" s="251" t="s">
        <v>324</v>
      </c>
      <c r="E103" s="78" t="s">
        <v>298</v>
      </c>
      <c r="F103" s="403" t="s">
        <v>1720</v>
      </c>
      <c r="G103" s="404"/>
      <c r="H103" s="403" t="s">
        <v>1752</v>
      </c>
      <c r="I103" s="404"/>
      <c r="J103" s="80" t="s">
        <v>288</v>
      </c>
      <c r="K103" s="81">
        <v>43124</v>
      </c>
      <c r="L103" s="81">
        <v>43454</v>
      </c>
      <c r="M103" s="154" t="s">
        <v>1780</v>
      </c>
      <c r="N103" s="83">
        <v>70785000</v>
      </c>
      <c r="O103" s="83">
        <v>70785000</v>
      </c>
      <c r="P103" s="422" t="s">
        <v>122</v>
      </c>
      <c r="Q103" s="422"/>
      <c r="R103" s="422"/>
      <c r="S103" s="84" t="s">
        <v>55</v>
      </c>
      <c r="T103" s="193" t="s">
        <v>123</v>
      </c>
      <c r="U103" s="85">
        <v>1</v>
      </c>
      <c r="V103" s="268">
        <v>1</v>
      </c>
      <c r="W103" s="268">
        <f t="shared" si="5"/>
        <v>1</v>
      </c>
      <c r="X103" s="194">
        <f t="shared" si="0"/>
        <v>1</v>
      </c>
      <c r="Y103" s="283">
        <f t="shared" si="1"/>
        <v>1</v>
      </c>
      <c r="Z103" s="169"/>
      <c r="AA103" s="99"/>
    </row>
    <row r="104" spans="1:27" s="86" customFormat="1" ht="215.25" customHeight="1" x14ac:dyDescent="0.25">
      <c r="A104" s="372" t="s">
        <v>117</v>
      </c>
      <c r="B104" s="372"/>
      <c r="C104" s="76" t="s">
        <v>306</v>
      </c>
      <c r="D104" s="251" t="s">
        <v>324</v>
      </c>
      <c r="E104" s="78" t="s">
        <v>298</v>
      </c>
      <c r="F104" s="403" t="s">
        <v>1720</v>
      </c>
      <c r="G104" s="404"/>
      <c r="H104" s="403" t="s">
        <v>1753</v>
      </c>
      <c r="I104" s="404"/>
      <c r="J104" s="80" t="s">
        <v>288</v>
      </c>
      <c r="K104" s="81">
        <v>43126</v>
      </c>
      <c r="L104" s="81">
        <v>43456</v>
      </c>
      <c r="M104" s="154" t="s">
        <v>1781</v>
      </c>
      <c r="N104" s="83">
        <v>98670000</v>
      </c>
      <c r="O104" s="83">
        <v>98670000</v>
      </c>
      <c r="P104" s="422" t="s">
        <v>122</v>
      </c>
      <c r="Q104" s="422"/>
      <c r="R104" s="422"/>
      <c r="S104" s="84" t="s">
        <v>55</v>
      </c>
      <c r="T104" s="193" t="s">
        <v>123</v>
      </c>
      <c r="U104" s="85">
        <v>1</v>
      </c>
      <c r="V104" s="268">
        <v>1</v>
      </c>
      <c r="W104" s="268">
        <f t="shared" si="5"/>
        <v>1</v>
      </c>
      <c r="X104" s="194">
        <f t="shared" si="0"/>
        <v>1</v>
      </c>
      <c r="Y104" s="283">
        <f t="shared" si="1"/>
        <v>1</v>
      </c>
      <c r="Z104" s="169"/>
      <c r="AA104" s="99"/>
    </row>
    <row r="105" spans="1:27" s="86" customFormat="1" ht="215.25" customHeight="1" x14ac:dyDescent="0.25">
      <c r="A105" s="372" t="s">
        <v>117</v>
      </c>
      <c r="B105" s="372"/>
      <c r="C105" s="76" t="s">
        <v>306</v>
      </c>
      <c r="D105" s="251" t="s">
        <v>324</v>
      </c>
      <c r="E105" s="78" t="s">
        <v>298</v>
      </c>
      <c r="F105" s="403" t="s">
        <v>1720</v>
      </c>
      <c r="G105" s="404"/>
      <c r="H105" s="403" t="s">
        <v>1754</v>
      </c>
      <c r="I105" s="404"/>
      <c r="J105" s="80" t="s">
        <v>288</v>
      </c>
      <c r="K105" s="81">
        <v>43125</v>
      </c>
      <c r="L105" s="81">
        <v>43305</v>
      </c>
      <c r="M105" s="154" t="s">
        <v>1782</v>
      </c>
      <c r="N105" s="83">
        <v>38610000</v>
      </c>
      <c r="O105" s="83">
        <v>38610000</v>
      </c>
      <c r="P105" s="422" t="s">
        <v>122</v>
      </c>
      <c r="Q105" s="422"/>
      <c r="R105" s="422"/>
      <c r="S105" s="84" t="s">
        <v>55</v>
      </c>
      <c r="T105" s="193" t="s">
        <v>123</v>
      </c>
      <c r="U105" s="85">
        <v>1</v>
      </c>
      <c r="V105" s="268">
        <v>1</v>
      </c>
      <c r="W105" s="268">
        <f t="shared" si="5"/>
        <v>1</v>
      </c>
      <c r="X105" s="194">
        <f t="shared" si="0"/>
        <v>1</v>
      </c>
      <c r="Y105" s="283">
        <f t="shared" si="1"/>
        <v>1</v>
      </c>
      <c r="Z105" s="169"/>
      <c r="AA105" s="99"/>
    </row>
    <row r="106" spans="1:27" s="86" customFormat="1" ht="215.25" customHeight="1" x14ac:dyDescent="0.25">
      <c r="A106" s="372" t="s">
        <v>117</v>
      </c>
      <c r="B106" s="372"/>
      <c r="C106" s="76" t="s">
        <v>306</v>
      </c>
      <c r="D106" s="251" t="s">
        <v>324</v>
      </c>
      <c r="E106" s="78" t="s">
        <v>298</v>
      </c>
      <c r="F106" s="403" t="s">
        <v>1720</v>
      </c>
      <c r="G106" s="404"/>
      <c r="H106" s="403" t="s">
        <v>1688</v>
      </c>
      <c r="I106" s="404"/>
      <c r="J106" s="80" t="s">
        <v>288</v>
      </c>
      <c r="K106" s="81"/>
      <c r="L106" s="81"/>
      <c r="M106" s="154"/>
      <c r="N106" s="83">
        <v>2929500</v>
      </c>
      <c r="O106" s="83">
        <v>0</v>
      </c>
      <c r="P106" s="422" t="s">
        <v>122</v>
      </c>
      <c r="Q106" s="422"/>
      <c r="R106" s="422"/>
      <c r="S106" s="84" t="s">
        <v>55</v>
      </c>
      <c r="T106" s="193" t="s">
        <v>123</v>
      </c>
      <c r="U106" s="85">
        <v>1</v>
      </c>
      <c r="V106" s="268">
        <v>1</v>
      </c>
      <c r="W106" s="268">
        <f t="shared" si="5"/>
        <v>0</v>
      </c>
      <c r="X106" s="194">
        <f t="shared" si="0"/>
        <v>0</v>
      </c>
      <c r="Y106" s="283">
        <f t="shared" si="1"/>
        <v>0</v>
      </c>
      <c r="Z106" s="169"/>
      <c r="AA106" s="99"/>
    </row>
    <row r="107" spans="1:27" s="86" customFormat="1" ht="215.25" customHeight="1" x14ac:dyDescent="0.25">
      <c r="A107" s="372" t="s">
        <v>117</v>
      </c>
      <c r="B107" s="372"/>
      <c r="C107" s="76" t="s">
        <v>306</v>
      </c>
      <c r="D107" s="251" t="s">
        <v>324</v>
      </c>
      <c r="E107" s="78" t="s">
        <v>298</v>
      </c>
      <c r="F107" s="403" t="s">
        <v>1720</v>
      </c>
      <c r="G107" s="404"/>
      <c r="H107" s="403" t="s">
        <v>1736</v>
      </c>
      <c r="I107" s="404"/>
      <c r="J107" s="80" t="s">
        <v>288</v>
      </c>
      <c r="K107" s="81"/>
      <c r="L107" s="81"/>
      <c r="M107" s="154"/>
      <c r="N107" s="83">
        <v>4500000000</v>
      </c>
      <c r="O107" s="83">
        <v>4500000000</v>
      </c>
      <c r="P107" s="422" t="s">
        <v>122</v>
      </c>
      <c r="Q107" s="422"/>
      <c r="R107" s="422"/>
      <c r="S107" s="84" t="s">
        <v>55</v>
      </c>
      <c r="T107" s="193" t="s">
        <v>123</v>
      </c>
      <c r="U107" s="85">
        <v>1</v>
      </c>
      <c r="V107" s="268">
        <v>1</v>
      </c>
      <c r="W107" s="268">
        <f t="shared" si="5"/>
        <v>1</v>
      </c>
      <c r="X107" s="194">
        <f t="shared" si="0"/>
        <v>1</v>
      </c>
      <c r="Y107" s="283">
        <f t="shared" si="1"/>
        <v>1</v>
      </c>
      <c r="Z107" s="169"/>
      <c r="AA107" s="99"/>
    </row>
    <row r="108" spans="1:27" s="86" customFormat="1" ht="215.25" customHeight="1" x14ac:dyDescent="0.25">
      <c r="A108" s="372" t="s">
        <v>117</v>
      </c>
      <c r="B108" s="372"/>
      <c r="C108" s="76" t="s">
        <v>306</v>
      </c>
      <c r="D108" s="77" t="s">
        <v>324</v>
      </c>
      <c r="E108" s="78" t="s">
        <v>298</v>
      </c>
      <c r="F108" s="403" t="s">
        <v>1720</v>
      </c>
      <c r="G108" s="404"/>
      <c r="H108" s="403" t="s">
        <v>1755</v>
      </c>
      <c r="I108" s="404"/>
      <c r="J108" s="80" t="s">
        <v>288</v>
      </c>
      <c r="K108" s="81"/>
      <c r="L108" s="81"/>
      <c r="M108" s="154"/>
      <c r="N108" s="83">
        <v>6000000000</v>
      </c>
      <c r="O108" s="83">
        <v>6000000000</v>
      </c>
      <c r="P108" s="422" t="s">
        <v>122</v>
      </c>
      <c r="Q108" s="422"/>
      <c r="R108" s="422"/>
      <c r="S108" s="84" t="s">
        <v>55</v>
      </c>
      <c r="T108" s="193" t="s">
        <v>123</v>
      </c>
      <c r="U108" s="85">
        <v>1</v>
      </c>
      <c r="V108" s="268">
        <v>1</v>
      </c>
      <c r="W108" s="268">
        <f t="shared" si="5"/>
        <v>1</v>
      </c>
      <c r="X108" s="56">
        <f t="shared" si="0"/>
        <v>1</v>
      </c>
      <c r="Y108" s="283">
        <f t="shared" si="1"/>
        <v>1</v>
      </c>
      <c r="Z108" s="169"/>
      <c r="AA108" s="99"/>
    </row>
    <row r="109" spans="1:27" s="86" customFormat="1" ht="215.25" customHeight="1" x14ac:dyDescent="0.25">
      <c r="A109" s="372" t="s">
        <v>117</v>
      </c>
      <c r="B109" s="372"/>
      <c r="C109" s="76" t="s">
        <v>306</v>
      </c>
      <c r="D109" s="77" t="s">
        <v>324</v>
      </c>
      <c r="E109" s="78" t="s">
        <v>298</v>
      </c>
      <c r="F109" s="403" t="s">
        <v>1720</v>
      </c>
      <c r="G109" s="404"/>
      <c r="H109" s="403" t="s">
        <v>1756</v>
      </c>
      <c r="I109" s="404"/>
      <c r="J109" s="80" t="s">
        <v>288</v>
      </c>
      <c r="K109" s="81"/>
      <c r="L109" s="81"/>
      <c r="M109" s="154"/>
      <c r="N109" s="83">
        <v>187000000</v>
      </c>
      <c r="O109" s="83">
        <v>187000000</v>
      </c>
      <c r="P109" s="422" t="s">
        <v>122</v>
      </c>
      <c r="Q109" s="422"/>
      <c r="R109" s="422"/>
      <c r="S109" s="84" t="s">
        <v>55</v>
      </c>
      <c r="T109" s="193" t="s">
        <v>123</v>
      </c>
      <c r="U109" s="85">
        <v>1</v>
      </c>
      <c r="V109" s="268">
        <v>1</v>
      </c>
      <c r="W109" s="268">
        <f t="shared" si="5"/>
        <v>1</v>
      </c>
      <c r="X109" s="56">
        <f t="shared" si="0"/>
        <v>1</v>
      </c>
      <c r="Y109" s="283">
        <f t="shared" si="1"/>
        <v>1</v>
      </c>
      <c r="Z109" s="169"/>
      <c r="AA109" s="99"/>
    </row>
    <row r="110" spans="1:27" s="86" customFormat="1" ht="215.25" customHeight="1" x14ac:dyDescent="0.25">
      <c r="A110" s="372" t="s">
        <v>117</v>
      </c>
      <c r="B110" s="372"/>
      <c r="C110" s="76" t="s">
        <v>306</v>
      </c>
      <c r="D110" s="77" t="s">
        <v>324</v>
      </c>
      <c r="E110" s="78" t="s">
        <v>298</v>
      </c>
      <c r="F110" s="403" t="s">
        <v>1720</v>
      </c>
      <c r="G110" s="404"/>
      <c r="H110" s="403" t="s">
        <v>1757</v>
      </c>
      <c r="I110" s="404"/>
      <c r="J110" s="80" t="s">
        <v>288</v>
      </c>
      <c r="K110" s="81"/>
      <c r="L110" s="81"/>
      <c r="M110" s="154"/>
      <c r="N110" s="83">
        <v>2519291914</v>
      </c>
      <c r="O110" s="83">
        <v>0</v>
      </c>
      <c r="P110" s="422" t="s">
        <v>122</v>
      </c>
      <c r="Q110" s="422"/>
      <c r="R110" s="422"/>
      <c r="S110" s="84" t="s">
        <v>55</v>
      </c>
      <c r="T110" s="193" t="s">
        <v>123</v>
      </c>
      <c r="U110" s="85">
        <v>1</v>
      </c>
      <c r="V110" s="268">
        <v>1</v>
      </c>
      <c r="W110" s="268">
        <f t="shared" si="5"/>
        <v>0</v>
      </c>
      <c r="X110" s="56">
        <f t="shared" si="0"/>
        <v>0</v>
      </c>
      <c r="Y110" s="283">
        <f t="shared" si="1"/>
        <v>0</v>
      </c>
      <c r="Z110" s="169"/>
      <c r="AA110" s="99"/>
    </row>
    <row r="111" spans="1:27" s="86" customFormat="1" ht="215.25" customHeight="1" x14ac:dyDescent="0.25">
      <c r="A111" s="372" t="s">
        <v>117</v>
      </c>
      <c r="B111" s="372"/>
      <c r="C111" s="76" t="s">
        <v>306</v>
      </c>
      <c r="D111" s="77" t="s">
        <v>324</v>
      </c>
      <c r="E111" s="78" t="s">
        <v>298</v>
      </c>
      <c r="F111" s="403" t="s">
        <v>1720</v>
      </c>
      <c r="G111" s="404"/>
      <c r="H111" s="403" t="s">
        <v>1758</v>
      </c>
      <c r="I111" s="404"/>
      <c r="J111" s="80" t="s">
        <v>288</v>
      </c>
      <c r="K111" s="81">
        <v>43360</v>
      </c>
      <c r="L111" s="81">
        <v>43461</v>
      </c>
      <c r="M111" s="154" t="s">
        <v>1783</v>
      </c>
      <c r="N111" s="83">
        <v>263495203</v>
      </c>
      <c r="O111" s="83">
        <v>263495203</v>
      </c>
      <c r="P111" s="422" t="s">
        <v>122</v>
      </c>
      <c r="Q111" s="422"/>
      <c r="R111" s="422"/>
      <c r="S111" s="84" t="s">
        <v>55</v>
      </c>
      <c r="T111" s="193" t="s">
        <v>123</v>
      </c>
      <c r="U111" s="85">
        <v>1</v>
      </c>
      <c r="V111" s="268">
        <v>1</v>
      </c>
      <c r="W111" s="268">
        <f t="shared" si="5"/>
        <v>1</v>
      </c>
      <c r="X111" s="56">
        <f t="shared" si="0"/>
        <v>1</v>
      </c>
      <c r="Y111" s="283">
        <f t="shared" si="1"/>
        <v>1</v>
      </c>
      <c r="Z111" s="169"/>
      <c r="AA111" s="99"/>
    </row>
    <row r="112" spans="1:27" s="86" customFormat="1" ht="215.25" customHeight="1" x14ac:dyDescent="0.25">
      <c r="A112" s="372" t="s">
        <v>117</v>
      </c>
      <c r="B112" s="372"/>
      <c r="C112" s="76" t="s">
        <v>306</v>
      </c>
      <c r="D112" s="77" t="s">
        <v>324</v>
      </c>
      <c r="E112" s="78" t="s">
        <v>298</v>
      </c>
      <c r="F112" s="403" t="s">
        <v>1720</v>
      </c>
      <c r="G112" s="404"/>
      <c r="H112" s="403" t="s">
        <v>1759</v>
      </c>
      <c r="I112" s="404"/>
      <c r="J112" s="80" t="s">
        <v>288</v>
      </c>
      <c r="K112" s="81">
        <v>43329</v>
      </c>
      <c r="L112" s="81">
        <v>43389</v>
      </c>
      <c r="M112" s="154" t="s">
        <v>1784</v>
      </c>
      <c r="N112" s="83">
        <v>36490105020</v>
      </c>
      <c r="O112" s="83">
        <v>36490105020</v>
      </c>
      <c r="P112" s="422" t="s">
        <v>122</v>
      </c>
      <c r="Q112" s="422"/>
      <c r="R112" s="422"/>
      <c r="S112" s="84" t="s">
        <v>55</v>
      </c>
      <c r="T112" s="193" t="s">
        <v>123</v>
      </c>
      <c r="U112" s="85">
        <v>1</v>
      </c>
      <c r="V112" s="268">
        <v>1</v>
      </c>
      <c r="W112" s="268">
        <f t="shared" si="5"/>
        <v>1</v>
      </c>
      <c r="X112" s="56">
        <f t="shared" si="0"/>
        <v>1</v>
      </c>
      <c r="Y112" s="283">
        <f t="shared" si="1"/>
        <v>1</v>
      </c>
      <c r="Z112" s="169"/>
      <c r="AA112" s="99"/>
    </row>
    <row r="113" spans="1:27" s="86" customFormat="1" ht="215.25" customHeight="1" x14ac:dyDescent="0.25">
      <c r="A113" s="372" t="s">
        <v>117</v>
      </c>
      <c r="B113" s="372"/>
      <c r="C113" s="76" t="s">
        <v>306</v>
      </c>
      <c r="D113" s="77" t="s">
        <v>324</v>
      </c>
      <c r="E113" s="78" t="s">
        <v>298</v>
      </c>
      <c r="F113" s="403" t="s">
        <v>1720</v>
      </c>
      <c r="G113" s="404"/>
      <c r="H113" s="403" t="s">
        <v>1688</v>
      </c>
      <c r="I113" s="404"/>
      <c r="J113" s="80" t="s">
        <v>288</v>
      </c>
      <c r="K113" s="81"/>
      <c r="L113" s="81"/>
      <c r="M113" s="154"/>
      <c r="N113" s="83">
        <v>109223</v>
      </c>
      <c r="O113" s="83">
        <v>0</v>
      </c>
      <c r="P113" s="422" t="s">
        <v>122</v>
      </c>
      <c r="Q113" s="422"/>
      <c r="R113" s="422"/>
      <c r="S113" s="84" t="s">
        <v>55</v>
      </c>
      <c r="T113" s="193" t="s">
        <v>123</v>
      </c>
      <c r="U113" s="85">
        <v>1</v>
      </c>
      <c r="V113" s="268">
        <v>1</v>
      </c>
      <c r="W113" s="268">
        <f t="shared" si="5"/>
        <v>0</v>
      </c>
      <c r="X113" s="56">
        <f t="shared" si="0"/>
        <v>0</v>
      </c>
      <c r="Y113" s="283">
        <f t="shared" si="1"/>
        <v>0</v>
      </c>
      <c r="Z113" s="169"/>
      <c r="AA113" s="99"/>
    </row>
    <row r="114" spans="1:27" s="86" customFormat="1" ht="215.25" customHeight="1" x14ac:dyDescent="0.25">
      <c r="A114" s="372" t="s">
        <v>117</v>
      </c>
      <c r="B114" s="372"/>
      <c r="C114" s="76" t="s">
        <v>306</v>
      </c>
      <c r="D114" s="77" t="s">
        <v>324</v>
      </c>
      <c r="E114" s="78" t="s">
        <v>298</v>
      </c>
      <c r="F114" s="403" t="s">
        <v>1720</v>
      </c>
      <c r="G114" s="404"/>
      <c r="H114" s="403" t="s">
        <v>1760</v>
      </c>
      <c r="I114" s="404"/>
      <c r="J114" s="80" t="s">
        <v>288</v>
      </c>
      <c r="K114" s="81"/>
      <c r="L114" s="81"/>
      <c r="M114" s="154"/>
      <c r="N114" s="83">
        <v>464839</v>
      </c>
      <c r="O114" s="83">
        <v>464839</v>
      </c>
      <c r="P114" s="422" t="s">
        <v>122</v>
      </c>
      <c r="Q114" s="422"/>
      <c r="R114" s="422"/>
      <c r="S114" s="84" t="s">
        <v>55</v>
      </c>
      <c r="T114" s="45" t="s">
        <v>123</v>
      </c>
      <c r="U114" s="85">
        <v>1</v>
      </c>
      <c r="V114" s="268">
        <v>1</v>
      </c>
      <c r="W114" s="268">
        <f t="shared" si="5"/>
        <v>1</v>
      </c>
      <c r="X114" s="56">
        <f t="shared" si="0"/>
        <v>1</v>
      </c>
      <c r="Y114" s="283">
        <f t="shared" si="1"/>
        <v>1</v>
      </c>
      <c r="Z114" s="169"/>
      <c r="AA114" s="99"/>
    </row>
    <row r="115" spans="1:27" s="86" customFormat="1" ht="215.25" customHeight="1" x14ac:dyDescent="0.25">
      <c r="A115" s="372" t="s">
        <v>117</v>
      </c>
      <c r="B115" s="372"/>
      <c r="C115" s="76" t="s">
        <v>306</v>
      </c>
      <c r="D115" s="170" t="s">
        <v>324</v>
      </c>
      <c r="E115" s="78" t="s">
        <v>298</v>
      </c>
      <c r="F115" s="403" t="s">
        <v>1720</v>
      </c>
      <c r="G115" s="404"/>
      <c r="H115" s="403" t="s">
        <v>1631</v>
      </c>
      <c r="I115" s="404"/>
      <c r="J115" s="80" t="s">
        <v>288</v>
      </c>
      <c r="K115" s="81"/>
      <c r="L115" s="81"/>
      <c r="M115" s="154"/>
      <c r="N115" s="83">
        <v>77770</v>
      </c>
      <c r="O115" s="83">
        <v>77770</v>
      </c>
      <c r="P115" s="422" t="s">
        <v>122</v>
      </c>
      <c r="Q115" s="422"/>
      <c r="R115" s="422"/>
      <c r="S115" s="84" t="s">
        <v>87</v>
      </c>
      <c r="T115" s="45" t="s">
        <v>123</v>
      </c>
      <c r="U115" s="85">
        <v>1</v>
      </c>
      <c r="V115" s="268">
        <v>1</v>
      </c>
      <c r="W115" s="268">
        <f t="shared" si="5"/>
        <v>1</v>
      </c>
      <c r="X115" s="56">
        <f t="shared" si="0"/>
        <v>1</v>
      </c>
      <c r="Y115" s="283">
        <f t="shared" si="1"/>
        <v>1</v>
      </c>
      <c r="Z115" s="101"/>
      <c r="AA115" s="99"/>
    </row>
    <row r="116" spans="1:27" s="86" customFormat="1" ht="215.25" customHeight="1" x14ac:dyDescent="0.25">
      <c r="A116" s="372" t="s">
        <v>117</v>
      </c>
      <c r="B116" s="372"/>
      <c r="C116" s="76" t="s">
        <v>306</v>
      </c>
      <c r="D116" s="170" t="s">
        <v>324</v>
      </c>
      <c r="E116" s="78" t="s">
        <v>298</v>
      </c>
      <c r="F116" s="403" t="s">
        <v>1720</v>
      </c>
      <c r="G116" s="404"/>
      <c r="H116" s="403" t="s">
        <v>1688</v>
      </c>
      <c r="I116" s="404"/>
      <c r="J116" s="80" t="s">
        <v>288</v>
      </c>
      <c r="K116" s="81"/>
      <c r="L116" s="81"/>
      <c r="M116" s="293"/>
      <c r="N116" s="83">
        <v>1387069</v>
      </c>
      <c r="O116" s="83">
        <v>0</v>
      </c>
      <c r="P116" s="422" t="s">
        <v>122</v>
      </c>
      <c r="Q116" s="422"/>
      <c r="R116" s="422"/>
      <c r="S116" s="84" t="s">
        <v>87</v>
      </c>
      <c r="T116" s="294" t="s">
        <v>123</v>
      </c>
      <c r="U116" s="85">
        <v>1</v>
      </c>
      <c r="V116" s="297">
        <v>1</v>
      </c>
      <c r="W116" s="297">
        <f>+(O116/N116)</f>
        <v>0</v>
      </c>
      <c r="X116" s="295">
        <f>+W116/V116</f>
        <v>0</v>
      </c>
      <c r="Y116" s="283">
        <f>X116</f>
        <v>0</v>
      </c>
      <c r="Z116" s="101"/>
      <c r="AA116" s="99"/>
    </row>
    <row r="117" spans="1:27" s="86" customFormat="1" ht="290.25" customHeight="1" x14ac:dyDescent="0.25">
      <c r="A117" s="368" t="s">
        <v>325</v>
      </c>
      <c r="B117" s="368"/>
      <c r="C117" s="76" t="s">
        <v>306</v>
      </c>
      <c r="D117" s="170" t="s">
        <v>255</v>
      </c>
      <c r="E117" s="78" t="s">
        <v>298</v>
      </c>
      <c r="F117" s="424" t="s">
        <v>321</v>
      </c>
      <c r="G117" s="424"/>
      <c r="H117" s="425" t="s">
        <v>2122</v>
      </c>
      <c r="I117" s="425" t="s">
        <v>1631</v>
      </c>
      <c r="J117" s="80" t="s">
        <v>288</v>
      </c>
      <c r="K117" s="81"/>
      <c r="L117" s="81"/>
      <c r="M117" s="154"/>
      <c r="N117" s="83"/>
      <c r="O117" s="83"/>
      <c r="P117" s="422" t="s">
        <v>327</v>
      </c>
      <c r="Q117" s="422"/>
      <c r="R117" s="422"/>
      <c r="S117" s="84" t="s">
        <v>55</v>
      </c>
      <c r="T117" s="45" t="s">
        <v>38</v>
      </c>
      <c r="U117" s="85">
        <v>1</v>
      </c>
      <c r="V117" s="268">
        <v>1</v>
      </c>
      <c r="W117" s="268">
        <v>1</v>
      </c>
      <c r="X117" s="56">
        <f t="shared" si="0"/>
        <v>1</v>
      </c>
      <c r="Y117" s="283">
        <f t="shared" si="1"/>
        <v>1</v>
      </c>
      <c r="Z117" s="101"/>
      <c r="AA117" s="99"/>
    </row>
    <row r="118" spans="1:27" s="86" customFormat="1" ht="290.25" customHeight="1" thickBot="1" x14ac:dyDescent="0.3">
      <c r="A118" s="368" t="s">
        <v>325</v>
      </c>
      <c r="B118" s="368"/>
      <c r="C118" s="76" t="s">
        <v>306</v>
      </c>
      <c r="D118" s="77" t="s">
        <v>255</v>
      </c>
      <c r="E118" s="78" t="s">
        <v>298</v>
      </c>
      <c r="F118" s="424" t="s">
        <v>323</v>
      </c>
      <c r="G118" s="424"/>
      <c r="H118" s="425" t="s">
        <v>328</v>
      </c>
      <c r="I118" s="425" t="s">
        <v>1632</v>
      </c>
      <c r="J118" s="80" t="s">
        <v>288</v>
      </c>
      <c r="K118" s="81"/>
      <c r="L118" s="81"/>
      <c r="M118" s="154"/>
      <c r="N118" s="83"/>
      <c r="O118" s="83"/>
      <c r="P118" s="422" t="s">
        <v>329</v>
      </c>
      <c r="Q118" s="422"/>
      <c r="R118" s="422"/>
      <c r="S118" s="84" t="s">
        <v>55</v>
      </c>
      <c r="T118" s="45" t="s">
        <v>38</v>
      </c>
      <c r="U118" s="85">
        <v>1</v>
      </c>
      <c r="V118" s="268">
        <v>1</v>
      </c>
      <c r="W118" s="268">
        <v>1</v>
      </c>
      <c r="X118" s="56">
        <f t="shared" si="0"/>
        <v>1</v>
      </c>
      <c r="Y118" s="283">
        <f t="shared" si="1"/>
        <v>1</v>
      </c>
      <c r="Z118" s="101"/>
      <c r="AA118" s="99"/>
    </row>
    <row r="119" spans="1:27" s="86" customFormat="1" ht="215.25" hidden="1" customHeight="1" x14ac:dyDescent="0.25">
      <c r="A119" s="365"/>
      <c r="B119" s="365"/>
      <c r="C119" s="76"/>
      <c r="D119" s="170"/>
      <c r="E119" s="78"/>
      <c r="F119" s="365"/>
      <c r="G119" s="365"/>
      <c r="H119" s="366"/>
      <c r="I119" s="366"/>
      <c r="J119" s="80" t="s">
        <v>288</v>
      </c>
      <c r="K119" s="81"/>
      <c r="L119" s="81"/>
      <c r="M119" s="79"/>
      <c r="N119" s="87"/>
      <c r="O119" s="168"/>
      <c r="P119" s="422" t="s">
        <v>330</v>
      </c>
      <c r="Q119" s="422"/>
      <c r="R119" s="422"/>
      <c r="S119" s="84" t="s">
        <v>55</v>
      </c>
      <c r="T119" s="45" t="s">
        <v>38</v>
      </c>
      <c r="U119" s="85">
        <v>1</v>
      </c>
      <c r="V119" s="66"/>
      <c r="W119" s="171"/>
      <c r="X119" s="67"/>
      <c r="Y119" s="68"/>
      <c r="Z119" s="101"/>
      <c r="AA119" s="99"/>
    </row>
    <row r="120" spans="1:27" s="86" customFormat="1" ht="215.25" hidden="1" customHeight="1" x14ac:dyDescent="0.25">
      <c r="A120" s="365"/>
      <c r="B120" s="365"/>
      <c r="C120" s="76"/>
      <c r="D120" s="170"/>
      <c r="E120" s="78"/>
      <c r="F120" s="365"/>
      <c r="G120" s="365"/>
      <c r="H120" s="366"/>
      <c r="I120" s="366"/>
      <c r="J120" s="80" t="s">
        <v>288</v>
      </c>
      <c r="K120" s="81"/>
      <c r="L120" s="81"/>
      <c r="M120" s="79"/>
      <c r="N120" s="87"/>
      <c r="O120" s="168"/>
      <c r="P120" s="422" t="s">
        <v>330</v>
      </c>
      <c r="Q120" s="422"/>
      <c r="R120" s="422"/>
      <c r="S120" s="84" t="s">
        <v>55</v>
      </c>
      <c r="T120" s="45" t="s">
        <v>38</v>
      </c>
      <c r="U120" s="85">
        <v>1</v>
      </c>
      <c r="V120" s="66"/>
      <c r="W120" s="171"/>
      <c r="X120" s="67"/>
      <c r="Y120" s="68"/>
      <c r="Z120" s="101"/>
      <c r="AA120" s="99"/>
    </row>
    <row r="121" spans="1:27" s="86" customFormat="1" ht="215.25" hidden="1" customHeight="1" x14ac:dyDescent="0.25">
      <c r="A121" s="365"/>
      <c r="B121" s="365"/>
      <c r="C121" s="76"/>
      <c r="D121" s="170"/>
      <c r="E121" s="78"/>
      <c r="F121" s="365"/>
      <c r="G121" s="365"/>
      <c r="H121" s="366"/>
      <c r="I121" s="366"/>
      <c r="J121" s="80" t="s">
        <v>288</v>
      </c>
      <c r="K121" s="81"/>
      <c r="L121" s="81"/>
      <c r="M121" s="79"/>
      <c r="N121" s="87"/>
      <c r="O121" s="168"/>
      <c r="P121" s="422" t="s">
        <v>330</v>
      </c>
      <c r="Q121" s="422"/>
      <c r="R121" s="422"/>
      <c r="S121" s="84" t="s">
        <v>55</v>
      </c>
      <c r="T121" s="45" t="s">
        <v>38</v>
      </c>
      <c r="U121" s="85">
        <v>1</v>
      </c>
      <c r="V121" s="66"/>
      <c r="W121" s="171"/>
      <c r="X121" s="67"/>
      <c r="Y121" s="68"/>
      <c r="Z121" s="101"/>
      <c r="AA121" s="99"/>
    </row>
    <row r="122" spans="1:27" s="86" customFormat="1" ht="215.25" hidden="1" customHeight="1" x14ac:dyDescent="0.25">
      <c r="A122" s="365"/>
      <c r="B122" s="365"/>
      <c r="C122" s="76"/>
      <c r="D122" s="170"/>
      <c r="E122" s="78"/>
      <c r="F122" s="365"/>
      <c r="G122" s="365"/>
      <c r="H122" s="366"/>
      <c r="I122" s="366"/>
      <c r="J122" s="80" t="s">
        <v>288</v>
      </c>
      <c r="K122" s="81"/>
      <c r="L122" s="81"/>
      <c r="M122" s="79"/>
      <c r="N122" s="87"/>
      <c r="O122" s="168"/>
      <c r="P122" s="422" t="s">
        <v>330</v>
      </c>
      <c r="Q122" s="422"/>
      <c r="R122" s="422"/>
      <c r="S122" s="84" t="s">
        <v>55</v>
      </c>
      <c r="T122" s="45" t="s">
        <v>38</v>
      </c>
      <c r="U122" s="85">
        <v>1</v>
      </c>
      <c r="V122" s="66"/>
      <c r="W122" s="171"/>
      <c r="X122" s="67"/>
      <c r="Y122" s="68"/>
      <c r="Z122" s="101"/>
      <c r="AA122" s="99"/>
    </row>
    <row r="123" spans="1:27" s="86" customFormat="1" ht="215.25" hidden="1" customHeight="1" x14ac:dyDescent="0.25">
      <c r="A123" s="365"/>
      <c r="B123" s="365"/>
      <c r="C123" s="76"/>
      <c r="D123" s="170"/>
      <c r="E123" s="78"/>
      <c r="F123" s="365"/>
      <c r="G123" s="365"/>
      <c r="H123" s="366"/>
      <c r="I123" s="366"/>
      <c r="J123" s="80" t="s">
        <v>288</v>
      </c>
      <c r="K123" s="81"/>
      <c r="L123" s="81"/>
      <c r="M123" s="79"/>
      <c r="N123" s="87"/>
      <c r="O123" s="168"/>
      <c r="P123" s="422" t="s">
        <v>330</v>
      </c>
      <c r="Q123" s="422"/>
      <c r="R123" s="422"/>
      <c r="S123" s="84" t="s">
        <v>55</v>
      </c>
      <c r="T123" s="45" t="s">
        <v>38</v>
      </c>
      <c r="U123" s="85">
        <v>1</v>
      </c>
      <c r="V123" s="66"/>
      <c r="W123" s="171"/>
      <c r="X123" s="67"/>
      <c r="Y123" s="68"/>
      <c r="Z123" s="101"/>
      <c r="AA123" s="99"/>
    </row>
    <row r="124" spans="1:27" s="86" customFormat="1" ht="215.25" hidden="1" customHeight="1" x14ac:dyDescent="0.25">
      <c r="A124" s="365"/>
      <c r="B124" s="365"/>
      <c r="C124" s="76"/>
      <c r="D124" s="170"/>
      <c r="E124" s="78"/>
      <c r="F124" s="365"/>
      <c r="G124" s="365"/>
      <c r="H124" s="366"/>
      <c r="I124" s="366"/>
      <c r="J124" s="80" t="s">
        <v>288</v>
      </c>
      <c r="K124" s="81"/>
      <c r="L124" s="81"/>
      <c r="M124" s="79"/>
      <c r="N124" s="82"/>
      <c r="O124" s="168"/>
      <c r="P124" s="422" t="s">
        <v>122</v>
      </c>
      <c r="Q124" s="422"/>
      <c r="R124" s="422"/>
      <c r="S124" s="84" t="s">
        <v>87</v>
      </c>
      <c r="T124" s="45" t="s">
        <v>123</v>
      </c>
      <c r="U124" s="85">
        <v>1</v>
      </c>
      <c r="V124" s="66"/>
      <c r="W124" s="171"/>
      <c r="X124" s="67">
        <v>0</v>
      </c>
      <c r="Y124" s="68">
        <f t="shared" ref="Y124:Y142" si="6">X124</f>
        <v>0</v>
      </c>
      <c r="Z124" s="101"/>
      <c r="AA124" s="99"/>
    </row>
    <row r="125" spans="1:27" s="86" customFormat="1" ht="215.25" hidden="1" customHeight="1" x14ac:dyDescent="0.25">
      <c r="A125" s="365"/>
      <c r="B125" s="365"/>
      <c r="C125" s="172"/>
      <c r="D125" s="170"/>
      <c r="E125" s="78"/>
      <c r="F125" s="365"/>
      <c r="G125" s="365"/>
      <c r="H125" s="366"/>
      <c r="I125" s="366"/>
      <c r="J125" s="80" t="s">
        <v>288</v>
      </c>
      <c r="K125" s="81"/>
      <c r="L125" s="81"/>
      <c r="M125" s="79"/>
      <c r="N125" s="87"/>
      <c r="O125" s="168"/>
      <c r="P125" s="422" t="s">
        <v>122</v>
      </c>
      <c r="Q125" s="422"/>
      <c r="R125" s="422"/>
      <c r="S125" s="84" t="s">
        <v>87</v>
      </c>
      <c r="T125" s="45" t="s">
        <v>123</v>
      </c>
      <c r="U125" s="85">
        <v>1</v>
      </c>
      <c r="V125" s="66"/>
      <c r="W125" s="171"/>
      <c r="X125" s="67"/>
      <c r="Y125" s="68">
        <f t="shared" si="6"/>
        <v>0</v>
      </c>
      <c r="Z125" s="101"/>
      <c r="AA125" s="99"/>
    </row>
    <row r="126" spans="1:27" s="86" customFormat="1" ht="215.25" hidden="1" customHeight="1" x14ac:dyDescent="0.25">
      <c r="A126" s="365"/>
      <c r="B126" s="365"/>
      <c r="C126" s="172"/>
      <c r="D126" s="170"/>
      <c r="E126" s="78"/>
      <c r="F126" s="365"/>
      <c r="G126" s="365"/>
      <c r="H126" s="366"/>
      <c r="I126" s="366"/>
      <c r="J126" s="80" t="s">
        <v>288</v>
      </c>
      <c r="K126" s="81"/>
      <c r="L126" s="81"/>
      <c r="M126" s="79"/>
      <c r="N126" s="83"/>
      <c r="O126" s="83"/>
      <c r="P126" s="422" t="s">
        <v>122</v>
      </c>
      <c r="Q126" s="422"/>
      <c r="R126" s="422"/>
      <c r="S126" s="84" t="s">
        <v>87</v>
      </c>
      <c r="T126" s="45" t="s">
        <v>123</v>
      </c>
      <c r="U126" s="85">
        <v>1</v>
      </c>
      <c r="V126" s="66"/>
      <c r="W126" s="171"/>
      <c r="X126" s="67"/>
      <c r="Y126" s="68">
        <f t="shared" si="6"/>
        <v>0</v>
      </c>
      <c r="Z126" s="101"/>
      <c r="AA126" s="99"/>
    </row>
    <row r="127" spans="1:27" s="86" customFormat="1" ht="215.25" hidden="1" customHeight="1" x14ac:dyDescent="0.25">
      <c r="A127" s="365"/>
      <c r="B127" s="365"/>
      <c r="C127" s="172"/>
      <c r="D127" s="170"/>
      <c r="E127" s="78"/>
      <c r="F127" s="365"/>
      <c r="G127" s="365"/>
      <c r="H127" s="366"/>
      <c r="I127" s="366"/>
      <c r="J127" s="80" t="s">
        <v>288</v>
      </c>
      <c r="K127" s="81"/>
      <c r="L127" s="81"/>
      <c r="M127" s="79"/>
      <c r="N127" s="87"/>
      <c r="O127" s="83"/>
      <c r="P127" s="422" t="s">
        <v>122</v>
      </c>
      <c r="Q127" s="422"/>
      <c r="R127" s="422"/>
      <c r="S127" s="84" t="s">
        <v>87</v>
      </c>
      <c r="T127" s="45" t="s">
        <v>123</v>
      </c>
      <c r="U127" s="85">
        <v>1</v>
      </c>
      <c r="V127" s="66"/>
      <c r="W127" s="171"/>
      <c r="X127" s="67"/>
      <c r="Y127" s="68">
        <f t="shared" si="6"/>
        <v>0</v>
      </c>
      <c r="Z127" s="101"/>
      <c r="AA127" s="99"/>
    </row>
    <row r="128" spans="1:27" s="86" customFormat="1" ht="215.25" hidden="1" customHeight="1" x14ac:dyDescent="0.25">
      <c r="A128" s="365"/>
      <c r="B128" s="365"/>
      <c r="C128" s="172"/>
      <c r="D128" s="170"/>
      <c r="E128" s="78"/>
      <c r="F128" s="365"/>
      <c r="G128" s="365"/>
      <c r="H128" s="366"/>
      <c r="I128" s="366"/>
      <c r="J128" s="80" t="s">
        <v>288</v>
      </c>
      <c r="K128" s="81"/>
      <c r="L128" s="81"/>
      <c r="M128" s="79"/>
      <c r="N128" s="83"/>
      <c r="O128" s="83"/>
      <c r="P128" s="422" t="s">
        <v>122</v>
      </c>
      <c r="Q128" s="422"/>
      <c r="R128" s="422"/>
      <c r="S128" s="84" t="s">
        <v>87</v>
      </c>
      <c r="T128" s="45" t="s">
        <v>123</v>
      </c>
      <c r="U128" s="85">
        <v>1</v>
      </c>
      <c r="V128" s="66"/>
      <c r="W128" s="171"/>
      <c r="X128" s="67"/>
      <c r="Y128" s="68">
        <f t="shared" si="6"/>
        <v>0</v>
      </c>
      <c r="Z128" s="101"/>
      <c r="AA128" s="99"/>
    </row>
    <row r="129" spans="1:27" s="86" customFormat="1" ht="215.25" hidden="1" customHeight="1" x14ac:dyDescent="0.25">
      <c r="A129" s="365"/>
      <c r="B129" s="365"/>
      <c r="C129" s="172"/>
      <c r="D129" s="170"/>
      <c r="E129" s="78"/>
      <c r="F129" s="365"/>
      <c r="G129" s="365"/>
      <c r="H129" s="366"/>
      <c r="I129" s="366"/>
      <c r="J129" s="80" t="s">
        <v>288</v>
      </c>
      <c r="K129" s="81"/>
      <c r="L129" s="81"/>
      <c r="M129" s="79"/>
      <c r="N129" s="83"/>
      <c r="O129" s="83"/>
      <c r="P129" s="422" t="s">
        <v>122</v>
      </c>
      <c r="Q129" s="422"/>
      <c r="R129" s="422"/>
      <c r="S129" s="84" t="s">
        <v>87</v>
      </c>
      <c r="T129" s="45" t="s">
        <v>123</v>
      </c>
      <c r="U129" s="85">
        <v>1</v>
      </c>
      <c r="V129" s="66"/>
      <c r="W129" s="171"/>
      <c r="X129" s="67"/>
      <c r="Y129" s="68">
        <f t="shared" si="6"/>
        <v>0</v>
      </c>
      <c r="Z129" s="101"/>
      <c r="AA129" s="99"/>
    </row>
    <row r="130" spans="1:27" s="86" customFormat="1" ht="215.25" hidden="1" customHeight="1" x14ac:dyDescent="0.25">
      <c r="A130" s="365"/>
      <c r="B130" s="365"/>
      <c r="C130" s="172"/>
      <c r="D130" s="170"/>
      <c r="E130" s="78"/>
      <c r="F130" s="365"/>
      <c r="G130" s="365"/>
      <c r="H130" s="366"/>
      <c r="I130" s="366"/>
      <c r="J130" s="80" t="s">
        <v>288</v>
      </c>
      <c r="K130" s="81"/>
      <c r="L130" s="81"/>
      <c r="M130" s="79"/>
      <c r="N130" s="83"/>
      <c r="O130" s="83"/>
      <c r="P130" s="422" t="s">
        <v>122</v>
      </c>
      <c r="Q130" s="422"/>
      <c r="R130" s="422"/>
      <c r="S130" s="84" t="s">
        <v>87</v>
      </c>
      <c r="T130" s="45" t="s">
        <v>123</v>
      </c>
      <c r="U130" s="85">
        <v>1</v>
      </c>
      <c r="V130" s="66"/>
      <c r="W130" s="171"/>
      <c r="X130" s="67"/>
      <c r="Y130" s="68">
        <f t="shared" si="6"/>
        <v>0</v>
      </c>
      <c r="Z130" s="101"/>
      <c r="AA130" s="99"/>
    </row>
    <row r="131" spans="1:27" s="86" customFormat="1" ht="215.25" hidden="1" customHeight="1" x14ac:dyDescent="0.25">
      <c r="A131" s="365"/>
      <c r="B131" s="365"/>
      <c r="C131" s="172"/>
      <c r="D131" s="170"/>
      <c r="E131" s="78"/>
      <c r="F131" s="365"/>
      <c r="G131" s="365"/>
      <c r="H131" s="366"/>
      <c r="I131" s="366"/>
      <c r="J131" s="80" t="s">
        <v>288</v>
      </c>
      <c r="K131" s="81"/>
      <c r="L131" s="81"/>
      <c r="M131" s="79"/>
      <c r="N131" s="83"/>
      <c r="O131" s="83"/>
      <c r="P131" s="422" t="s">
        <v>122</v>
      </c>
      <c r="Q131" s="422"/>
      <c r="R131" s="422"/>
      <c r="S131" s="84" t="s">
        <v>87</v>
      </c>
      <c r="T131" s="45" t="s">
        <v>123</v>
      </c>
      <c r="U131" s="85">
        <v>1</v>
      </c>
      <c r="V131" s="66"/>
      <c r="W131" s="171"/>
      <c r="X131" s="67"/>
      <c r="Y131" s="68">
        <f t="shared" si="6"/>
        <v>0</v>
      </c>
      <c r="Z131" s="101"/>
      <c r="AA131" s="99"/>
    </row>
    <row r="132" spans="1:27" s="86" customFormat="1" ht="215.25" hidden="1" customHeight="1" x14ac:dyDescent="0.25">
      <c r="A132" s="365"/>
      <c r="B132" s="365"/>
      <c r="C132" s="172"/>
      <c r="D132" s="170"/>
      <c r="E132" s="78"/>
      <c r="F132" s="365"/>
      <c r="G132" s="365"/>
      <c r="H132" s="366"/>
      <c r="I132" s="366"/>
      <c r="J132" s="80" t="s">
        <v>288</v>
      </c>
      <c r="K132" s="81"/>
      <c r="L132" s="81"/>
      <c r="M132" s="79"/>
      <c r="N132" s="83"/>
      <c r="O132" s="83"/>
      <c r="P132" s="422" t="s">
        <v>122</v>
      </c>
      <c r="Q132" s="422"/>
      <c r="R132" s="422"/>
      <c r="S132" s="84" t="s">
        <v>87</v>
      </c>
      <c r="T132" s="45" t="s">
        <v>123</v>
      </c>
      <c r="U132" s="85">
        <v>1</v>
      </c>
      <c r="V132" s="66"/>
      <c r="W132" s="171"/>
      <c r="X132" s="67"/>
      <c r="Y132" s="68">
        <f t="shared" si="6"/>
        <v>0</v>
      </c>
      <c r="Z132" s="101"/>
      <c r="AA132" s="99"/>
    </row>
    <row r="133" spans="1:27" s="86" customFormat="1" ht="215.25" hidden="1" customHeight="1" x14ac:dyDescent="0.25">
      <c r="A133" s="365"/>
      <c r="B133" s="365"/>
      <c r="C133" s="172"/>
      <c r="D133" s="170"/>
      <c r="E133" s="78"/>
      <c r="F133" s="365"/>
      <c r="G133" s="365"/>
      <c r="H133" s="366"/>
      <c r="I133" s="366"/>
      <c r="J133" s="80" t="s">
        <v>288</v>
      </c>
      <c r="K133" s="81"/>
      <c r="L133" s="81"/>
      <c r="M133" s="79"/>
      <c r="N133" s="87"/>
      <c r="O133" s="83"/>
      <c r="P133" s="422" t="s">
        <v>122</v>
      </c>
      <c r="Q133" s="422"/>
      <c r="R133" s="422"/>
      <c r="S133" s="84" t="s">
        <v>87</v>
      </c>
      <c r="T133" s="45" t="s">
        <v>123</v>
      </c>
      <c r="U133" s="85">
        <v>1</v>
      </c>
      <c r="V133" s="66"/>
      <c r="W133" s="171"/>
      <c r="X133" s="67"/>
      <c r="Y133" s="68">
        <f t="shared" si="6"/>
        <v>0</v>
      </c>
      <c r="Z133" s="101"/>
      <c r="AA133" s="99"/>
    </row>
    <row r="134" spans="1:27" s="86" customFormat="1" ht="215.25" hidden="1" customHeight="1" x14ac:dyDescent="0.25">
      <c r="A134" s="365"/>
      <c r="B134" s="365"/>
      <c r="C134" s="172"/>
      <c r="D134" s="170"/>
      <c r="E134" s="78"/>
      <c r="F134" s="365"/>
      <c r="G134" s="365"/>
      <c r="H134" s="366"/>
      <c r="I134" s="366"/>
      <c r="J134" s="80" t="s">
        <v>288</v>
      </c>
      <c r="K134" s="81"/>
      <c r="L134" s="81"/>
      <c r="M134" s="79"/>
      <c r="N134" s="82"/>
      <c r="O134" s="83"/>
      <c r="P134" s="422" t="s">
        <v>122</v>
      </c>
      <c r="Q134" s="422"/>
      <c r="R134" s="422"/>
      <c r="S134" s="84" t="s">
        <v>87</v>
      </c>
      <c r="T134" s="45" t="s">
        <v>123</v>
      </c>
      <c r="U134" s="85">
        <v>1</v>
      </c>
      <c r="V134" s="66"/>
      <c r="W134" s="171"/>
      <c r="X134" s="67">
        <v>0</v>
      </c>
      <c r="Y134" s="68">
        <f t="shared" si="6"/>
        <v>0</v>
      </c>
      <c r="Z134" s="101"/>
      <c r="AA134" s="99"/>
    </row>
    <row r="135" spans="1:27" s="86" customFormat="1" ht="215.25" hidden="1" customHeight="1" x14ac:dyDescent="0.25">
      <c r="A135" s="365"/>
      <c r="B135" s="365"/>
      <c r="C135" s="172"/>
      <c r="D135" s="170"/>
      <c r="E135" s="78"/>
      <c r="F135" s="365"/>
      <c r="G135" s="365"/>
      <c r="H135" s="366"/>
      <c r="I135" s="366"/>
      <c r="J135" s="80" t="s">
        <v>288</v>
      </c>
      <c r="K135" s="81"/>
      <c r="L135" s="81"/>
      <c r="M135" s="79"/>
      <c r="N135" s="87"/>
      <c r="O135" s="168"/>
      <c r="P135" s="422" t="s">
        <v>122</v>
      </c>
      <c r="Q135" s="422"/>
      <c r="R135" s="422"/>
      <c r="S135" s="84" t="s">
        <v>87</v>
      </c>
      <c r="T135" s="45" t="s">
        <v>123</v>
      </c>
      <c r="U135" s="85">
        <v>1</v>
      </c>
      <c r="V135" s="66"/>
      <c r="W135" s="171"/>
      <c r="X135" s="67"/>
      <c r="Y135" s="68">
        <f t="shared" si="6"/>
        <v>0</v>
      </c>
      <c r="Z135" s="101"/>
      <c r="AA135" s="99"/>
    </row>
    <row r="136" spans="1:27" s="86" customFormat="1" ht="215.25" hidden="1" customHeight="1" x14ac:dyDescent="0.25">
      <c r="A136" s="365"/>
      <c r="B136" s="365"/>
      <c r="C136" s="172"/>
      <c r="D136" s="170"/>
      <c r="E136" s="78"/>
      <c r="F136" s="365"/>
      <c r="G136" s="365"/>
      <c r="H136" s="366"/>
      <c r="I136" s="366"/>
      <c r="J136" s="80" t="s">
        <v>288</v>
      </c>
      <c r="K136" s="81"/>
      <c r="L136" s="81"/>
      <c r="M136" s="79"/>
      <c r="N136" s="173"/>
      <c r="O136" s="83"/>
      <c r="P136" s="422" t="s">
        <v>122</v>
      </c>
      <c r="Q136" s="422"/>
      <c r="R136" s="422"/>
      <c r="S136" s="84" t="s">
        <v>87</v>
      </c>
      <c r="T136" s="45" t="s">
        <v>123</v>
      </c>
      <c r="U136" s="85">
        <v>1</v>
      </c>
      <c r="V136" s="66"/>
      <c r="W136" s="171"/>
      <c r="X136" s="67"/>
      <c r="Y136" s="68">
        <f t="shared" si="6"/>
        <v>0</v>
      </c>
      <c r="Z136" s="101"/>
      <c r="AA136" s="99"/>
    </row>
    <row r="137" spans="1:27" s="86" customFormat="1" ht="215.25" hidden="1" customHeight="1" x14ac:dyDescent="0.25">
      <c r="A137" s="365"/>
      <c r="B137" s="365"/>
      <c r="C137" s="172"/>
      <c r="D137" s="170"/>
      <c r="E137" s="78"/>
      <c r="F137" s="365"/>
      <c r="G137" s="365"/>
      <c r="H137" s="366"/>
      <c r="I137" s="366"/>
      <c r="J137" s="80" t="s">
        <v>288</v>
      </c>
      <c r="K137" s="81"/>
      <c r="L137" s="81"/>
      <c r="M137" s="79"/>
      <c r="N137" s="173"/>
      <c r="O137" s="83"/>
      <c r="P137" s="422" t="s">
        <v>122</v>
      </c>
      <c r="Q137" s="422"/>
      <c r="R137" s="422"/>
      <c r="S137" s="84" t="s">
        <v>87</v>
      </c>
      <c r="T137" s="45" t="s">
        <v>123</v>
      </c>
      <c r="U137" s="85">
        <v>1</v>
      </c>
      <c r="V137" s="66"/>
      <c r="W137" s="171"/>
      <c r="X137" s="67"/>
      <c r="Y137" s="68">
        <f t="shared" si="6"/>
        <v>0</v>
      </c>
      <c r="Z137" s="101"/>
      <c r="AA137" s="99"/>
    </row>
    <row r="138" spans="1:27" s="86" customFormat="1" ht="215.25" hidden="1" customHeight="1" x14ac:dyDescent="0.25">
      <c r="A138" s="365"/>
      <c r="B138" s="365"/>
      <c r="C138" s="172"/>
      <c r="D138" s="170"/>
      <c r="E138" s="78"/>
      <c r="F138" s="365"/>
      <c r="G138" s="365"/>
      <c r="H138" s="366"/>
      <c r="I138" s="366"/>
      <c r="J138" s="80" t="s">
        <v>288</v>
      </c>
      <c r="K138" s="81"/>
      <c r="L138" s="81"/>
      <c r="M138" s="79"/>
      <c r="N138" s="173"/>
      <c r="O138" s="83"/>
      <c r="P138" s="422" t="s">
        <v>122</v>
      </c>
      <c r="Q138" s="422"/>
      <c r="R138" s="422"/>
      <c r="S138" s="84" t="s">
        <v>87</v>
      </c>
      <c r="T138" s="45" t="s">
        <v>123</v>
      </c>
      <c r="U138" s="85">
        <v>1</v>
      </c>
      <c r="V138" s="66"/>
      <c r="W138" s="171"/>
      <c r="X138" s="67"/>
      <c r="Y138" s="68">
        <f t="shared" si="6"/>
        <v>0</v>
      </c>
      <c r="Z138" s="101"/>
      <c r="AA138" s="99"/>
    </row>
    <row r="139" spans="1:27" s="86" customFormat="1" ht="215.25" hidden="1" customHeight="1" x14ac:dyDescent="0.25">
      <c r="A139" s="365"/>
      <c r="B139" s="365"/>
      <c r="C139" s="172"/>
      <c r="D139" s="170"/>
      <c r="E139" s="78"/>
      <c r="F139" s="365"/>
      <c r="G139" s="365"/>
      <c r="H139" s="366"/>
      <c r="I139" s="366"/>
      <c r="J139" s="80" t="s">
        <v>288</v>
      </c>
      <c r="K139" s="81"/>
      <c r="L139" s="81"/>
      <c r="M139" s="79"/>
      <c r="N139" s="173"/>
      <c r="O139" s="83"/>
      <c r="P139" s="422" t="s">
        <v>122</v>
      </c>
      <c r="Q139" s="422"/>
      <c r="R139" s="422"/>
      <c r="S139" s="84" t="s">
        <v>87</v>
      </c>
      <c r="T139" s="45" t="s">
        <v>123</v>
      </c>
      <c r="U139" s="85">
        <v>1</v>
      </c>
      <c r="V139" s="66"/>
      <c r="W139" s="171"/>
      <c r="X139" s="67"/>
      <c r="Y139" s="68">
        <f t="shared" si="6"/>
        <v>0</v>
      </c>
      <c r="Z139" s="101"/>
      <c r="AA139" s="99"/>
    </row>
    <row r="140" spans="1:27" s="86" customFormat="1" ht="215.25" hidden="1" customHeight="1" x14ac:dyDescent="0.25">
      <c r="A140" s="365"/>
      <c r="B140" s="365"/>
      <c r="C140" s="172"/>
      <c r="D140" s="170"/>
      <c r="E140" s="78"/>
      <c r="F140" s="365"/>
      <c r="G140" s="365"/>
      <c r="H140" s="366"/>
      <c r="I140" s="366"/>
      <c r="J140" s="80" t="s">
        <v>288</v>
      </c>
      <c r="K140" s="81"/>
      <c r="L140" s="81"/>
      <c r="M140" s="79"/>
      <c r="N140" s="173"/>
      <c r="O140" s="83"/>
      <c r="P140" s="422" t="s">
        <v>122</v>
      </c>
      <c r="Q140" s="422"/>
      <c r="R140" s="422"/>
      <c r="S140" s="84" t="s">
        <v>87</v>
      </c>
      <c r="T140" s="45" t="s">
        <v>123</v>
      </c>
      <c r="U140" s="85">
        <v>1</v>
      </c>
      <c r="V140" s="66"/>
      <c r="W140" s="171"/>
      <c r="X140" s="67"/>
      <c r="Y140" s="68">
        <f t="shared" si="6"/>
        <v>0</v>
      </c>
      <c r="Z140" s="101"/>
      <c r="AA140" s="99"/>
    </row>
    <row r="141" spans="1:27" s="86" customFormat="1" ht="215.25" hidden="1" customHeight="1" x14ac:dyDescent="0.25">
      <c r="A141" s="365"/>
      <c r="B141" s="365"/>
      <c r="C141" s="172"/>
      <c r="D141" s="170"/>
      <c r="E141" s="78"/>
      <c r="F141" s="365"/>
      <c r="G141" s="365"/>
      <c r="H141" s="366"/>
      <c r="I141" s="366"/>
      <c r="J141" s="80" t="s">
        <v>288</v>
      </c>
      <c r="K141" s="81"/>
      <c r="L141" s="81"/>
      <c r="M141" s="79"/>
      <c r="N141" s="173"/>
      <c r="O141" s="83"/>
      <c r="P141" s="422" t="s">
        <v>122</v>
      </c>
      <c r="Q141" s="422"/>
      <c r="R141" s="422"/>
      <c r="S141" s="84" t="s">
        <v>87</v>
      </c>
      <c r="T141" s="45" t="s">
        <v>123</v>
      </c>
      <c r="U141" s="85">
        <v>1</v>
      </c>
      <c r="V141" s="66"/>
      <c r="W141" s="171"/>
      <c r="X141" s="67"/>
      <c r="Y141" s="68">
        <f t="shared" si="6"/>
        <v>0</v>
      </c>
      <c r="Z141" s="101"/>
      <c r="AA141" s="99"/>
    </row>
    <row r="142" spans="1:27" s="86" customFormat="1" ht="215.25" hidden="1" customHeight="1" x14ac:dyDescent="0.25">
      <c r="A142" s="365"/>
      <c r="B142" s="365"/>
      <c r="C142" s="172"/>
      <c r="D142" s="170"/>
      <c r="E142" s="78"/>
      <c r="F142" s="365"/>
      <c r="G142" s="365"/>
      <c r="H142" s="366"/>
      <c r="I142" s="366"/>
      <c r="J142" s="80" t="s">
        <v>288</v>
      </c>
      <c r="K142" s="81"/>
      <c r="L142" s="81"/>
      <c r="M142" s="79"/>
      <c r="N142" s="173"/>
      <c r="O142" s="83"/>
      <c r="P142" s="422" t="s">
        <v>122</v>
      </c>
      <c r="Q142" s="422"/>
      <c r="R142" s="422"/>
      <c r="S142" s="84" t="s">
        <v>87</v>
      </c>
      <c r="T142" s="45" t="s">
        <v>123</v>
      </c>
      <c r="U142" s="85">
        <v>1</v>
      </c>
      <c r="V142" s="66"/>
      <c r="W142" s="171"/>
      <c r="X142" s="67"/>
      <c r="Y142" s="68">
        <f t="shared" si="6"/>
        <v>0</v>
      </c>
      <c r="Z142" s="101"/>
      <c r="AA142" s="99"/>
    </row>
    <row r="143" spans="1:27" s="86" customFormat="1" ht="215.25" hidden="1" customHeight="1" x14ac:dyDescent="0.25">
      <c r="A143" s="365"/>
      <c r="B143" s="365"/>
      <c r="C143" s="174"/>
      <c r="D143" s="77"/>
      <c r="E143" s="78"/>
      <c r="F143" s="365"/>
      <c r="G143" s="365"/>
      <c r="H143" s="366"/>
      <c r="I143" s="366"/>
      <c r="J143" s="80" t="s">
        <v>288</v>
      </c>
      <c r="K143" s="81"/>
      <c r="L143" s="81"/>
      <c r="M143" s="79"/>
      <c r="N143" s="83"/>
      <c r="O143" s="83"/>
      <c r="P143" s="422" t="s">
        <v>331</v>
      </c>
      <c r="Q143" s="422"/>
      <c r="R143" s="422"/>
      <c r="S143" s="84" t="s">
        <v>55</v>
      </c>
      <c r="T143" s="45" t="s">
        <v>38</v>
      </c>
      <c r="U143" s="175">
        <v>1</v>
      </c>
      <c r="V143" s="66"/>
      <c r="W143" s="171"/>
      <c r="X143" s="67"/>
      <c r="Y143" s="68"/>
      <c r="Z143" s="169"/>
      <c r="AA143" s="99"/>
    </row>
    <row r="144" spans="1:27" s="86" customFormat="1" ht="215.25" hidden="1" customHeight="1" x14ac:dyDescent="0.25">
      <c r="A144" s="365"/>
      <c r="B144" s="365"/>
      <c r="C144" s="174"/>
      <c r="D144" s="77"/>
      <c r="E144" s="78"/>
      <c r="F144" s="365"/>
      <c r="G144" s="365"/>
      <c r="H144" s="366"/>
      <c r="I144" s="366"/>
      <c r="J144" s="80" t="s">
        <v>288</v>
      </c>
      <c r="K144" s="81"/>
      <c r="L144" s="81"/>
      <c r="M144" s="79"/>
      <c r="N144" s="83"/>
      <c r="O144" s="83"/>
      <c r="P144" s="422" t="s">
        <v>331</v>
      </c>
      <c r="Q144" s="422"/>
      <c r="R144" s="422"/>
      <c r="S144" s="84" t="s">
        <v>55</v>
      </c>
      <c r="T144" s="45" t="s">
        <v>38</v>
      </c>
      <c r="U144" s="175">
        <v>1</v>
      </c>
      <c r="V144" s="66"/>
      <c r="W144" s="171"/>
      <c r="X144" s="67"/>
      <c r="Y144" s="68"/>
      <c r="Z144" s="169"/>
      <c r="AA144" s="99"/>
    </row>
    <row r="145" spans="1:27" s="86" customFormat="1" ht="248.25" hidden="1" customHeight="1" x14ac:dyDescent="0.25">
      <c r="A145" s="365"/>
      <c r="B145" s="365"/>
      <c r="C145" s="76"/>
      <c r="D145" s="170"/>
      <c r="E145" s="78"/>
      <c r="F145" s="365"/>
      <c r="G145" s="365"/>
      <c r="H145" s="366"/>
      <c r="I145" s="366"/>
      <c r="J145" s="80" t="s">
        <v>288</v>
      </c>
      <c r="K145" s="81"/>
      <c r="L145" s="81"/>
      <c r="M145" s="79"/>
      <c r="N145" s="87"/>
      <c r="O145" s="83"/>
      <c r="P145" s="422" t="s">
        <v>122</v>
      </c>
      <c r="Q145" s="422"/>
      <c r="R145" s="422"/>
      <c r="S145" s="84" t="s">
        <v>87</v>
      </c>
      <c r="T145" s="45" t="s">
        <v>123</v>
      </c>
      <c r="U145" s="85">
        <v>1</v>
      </c>
      <c r="V145" s="66"/>
      <c r="W145" s="171"/>
      <c r="X145" s="67"/>
      <c r="Y145" s="68">
        <f>X145</f>
        <v>0</v>
      </c>
      <c r="Z145" s="101"/>
      <c r="AA145" s="99"/>
    </row>
    <row r="146" spans="1:27" s="86" customFormat="1" ht="248.25" hidden="1" customHeight="1" x14ac:dyDescent="0.25">
      <c r="A146" s="365"/>
      <c r="B146" s="365"/>
      <c r="C146" s="76"/>
      <c r="D146" s="170"/>
      <c r="E146" s="78"/>
      <c r="F146" s="365"/>
      <c r="G146" s="365"/>
      <c r="H146" s="366"/>
      <c r="I146" s="366"/>
      <c r="J146" s="80" t="s">
        <v>288</v>
      </c>
      <c r="K146" s="81"/>
      <c r="L146" s="81"/>
      <c r="M146" s="79"/>
      <c r="N146" s="87"/>
      <c r="O146" s="83"/>
      <c r="P146" s="422" t="s">
        <v>122</v>
      </c>
      <c r="Q146" s="422"/>
      <c r="R146" s="422"/>
      <c r="S146" s="84" t="s">
        <v>87</v>
      </c>
      <c r="T146" s="45" t="s">
        <v>123</v>
      </c>
      <c r="U146" s="85">
        <v>1</v>
      </c>
      <c r="V146" s="66"/>
      <c r="W146" s="171"/>
      <c r="X146" s="67"/>
      <c r="Y146" s="68">
        <f>X146</f>
        <v>0</v>
      </c>
      <c r="Z146" s="101"/>
      <c r="AA146" s="99"/>
    </row>
    <row r="147" spans="1:27" s="86" customFormat="1" ht="248.25" hidden="1" customHeight="1" x14ac:dyDescent="0.25">
      <c r="A147" s="365"/>
      <c r="B147" s="365"/>
      <c r="C147" s="76"/>
      <c r="D147" s="170"/>
      <c r="E147" s="78"/>
      <c r="F147" s="365"/>
      <c r="G147" s="365"/>
      <c r="H147" s="366"/>
      <c r="I147" s="366"/>
      <c r="J147" s="80" t="s">
        <v>288</v>
      </c>
      <c r="K147" s="81"/>
      <c r="L147" s="81"/>
      <c r="M147" s="79"/>
      <c r="N147" s="87"/>
      <c r="O147" s="83"/>
      <c r="P147" s="422" t="s">
        <v>122</v>
      </c>
      <c r="Q147" s="422"/>
      <c r="R147" s="422"/>
      <c r="S147" s="84" t="s">
        <v>87</v>
      </c>
      <c r="T147" s="45" t="s">
        <v>123</v>
      </c>
      <c r="U147" s="85">
        <v>1</v>
      </c>
      <c r="V147" s="66"/>
      <c r="W147" s="171"/>
      <c r="X147" s="67"/>
      <c r="Y147" s="68">
        <f>X147</f>
        <v>0</v>
      </c>
      <c r="Z147" s="101"/>
      <c r="AA147" s="99"/>
    </row>
    <row r="148" spans="1:27" s="86" customFormat="1" ht="248.25" hidden="1" customHeight="1" x14ac:dyDescent="0.25">
      <c r="A148" s="365"/>
      <c r="B148" s="365"/>
      <c r="C148" s="76"/>
      <c r="D148" s="170"/>
      <c r="E148" s="78"/>
      <c r="F148" s="365"/>
      <c r="G148" s="365"/>
      <c r="H148" s="366"/>
      <c r="I148" s="366"/>
      <c r="J148" s="80" t="s">
        <v>288</v>
      </c>
      <c r="K148" s="81"/>
      <c r="L148" s="176"/>
      <c r="M148" s="177"/>
      <c r="N148" s="178"/>
      <c r="O148" s="179"/>
      <c r="P148" s="422" t="s">
        <v>122</v>
      </c>
      <c r="Q148" s="422"/>
      <c r="R148" s="422"/>
      <c r="S148" s="84" t="s">
        <v>87</v>
      </c>
      <c r="T148" s="45" t="s">
        <v>123</v>
      </c>
      <c r="U148" s="85">
        <v>1</v>
      </c>
      <c r="V148" s="66"/>
      <c r="W148" s="171"/>
      <c r="X148" s="67"/>
      <c r="Y148" s="68">
        <f>X148</f>
        <v>0</v>
      </c>
      <c r="Z148" s="101"/>
      <c r="AA148" s="99"/>
    </row>
    <row r="149" spans="1:27" s="86" customFormat="1" ht="248.25" hidden="1" customHeight="1" x14ac:dyDescent="0.25">
      <c r="A149" s="365"/>
      <c r="B149" s="365"/>
      <c r="C149" s="76"/>
      <c r="D149" s="170"/>
      <c r="E149" s="78"/>
      <c r="F149" s="365"/>
      <c r="G149" s="365"/>
      <c r="H149" s="366"/>
      <c r="I149" s="366"/>
      <c r="J149" s="80" t="s">
        <v>288</v>
      </c>
      <c r="K149" s="81"/>
      <c r="L149" s="81"/>
      <c r="M149" s="79"/>
      <c r="N149" s="87"/>
      <c r="O149" s="83"/>
      <c r="P149" s="422" t="s">
        <v>122</v>
      </c>
      <c r="Q149" s="422"/>
      <c r="R149" s="422"/>
      <c r="S149" s="84" t="s">
        <v>87</v>
      </c>
      <c r="T149" s="45" t="s">
        <v>123</v>
      </c>
      <c r="U149" s="85">
        <v>1</v>
      </c>
      <c r="V149" s="66"/>
      <c r="W149" s="171"/>
      <c r="X149" s="67"/>
      <c r="Y149" s="68">
        <f>X149</f>
        <v>0</v>
      </c>
      <c r="Z149" s="101"/>
      <c r="AA149" s="99"/>
    </row>
    <row r="150" spans="1:27" s="86" customFormat="1" ht="248.25" hidden="1" customHeight="1" x14ac:dyDescent="0.25">
      <c r="A150" s="365"/>
      <c r="B150" s="365"/>
      <c r="C150" s="76"/>
      <c r="D150" s="79"/>
      <c r="E150" s="78"/>
      <c r="F150" s="365"/>
      <c r="G150" s="365"/>
      <c r="H150" s="366"/>
      <c r="I150" s="366"/>
      <c r="J150" s="80" t="s">
        <v>288</v>
      </c>
      <c r="K150" s="81"/>
      <c r="L150" s="81"/>
      <c r="M150" s="79"/>
      <c r="N150" s="87"/>
      <c r="O150" s="83"/>
      <c r="P150" s="422" t="s">
        <v>332</v>
      </c>
      <c r="Q150" s="422"/>
      <c r="R150" s="422"/>
      <c r="S150" s="84" t="s">
        <v>55</v>
      </c>
      <c r="T150" s="45" t="s">
        <v>123</v>
      </c>
      <c r="U150" s="175">
        <v>12</v>
      </c>
      <c r="V150" s="66"/>
      <c r="W150" s="171"/>
      <c r="X150" s="67"/>
      <c r="Y150" s="68"/>
      <c r="Z150" s="101"/>
      <c r="AA150" s="99"/>
    </row>
    <row r="151" spans="1:27" s="86" customFormat="1" ht="215.25" hidden="1" customHeight="1" x14ac:dyDescent="0.25">
      <c r="A151" s="365"/>
      <c r="B151" s="365"/>
      <c r="C151" s="76"/>
      <c r="D151" s="79"/>
      <c r="E151" s="78"/>
      <c r="F151" s="365"/>
      <c r="G151" s="365"/>
      <c r="H151" s="366"/>
      <c r="I151" s="366"/>
      <c r="J151" s="80" t="s">
        <v>288</v>
      </c>
      <c r="K151" s="81"/>
      <c r="L151" s="81"/>
      <c r="M151" s="79"/>
      <c r="N151" s="87"/>
      <c r="O151" s="87"/>
      <c r="P151" s="422" t="s">
        <v>122</v>
      </c>
      <c r="Q151" s="422"/>
      <c r="R151" s="422"/>
      <c r="S151" s="84" t="s">
        <v>87</v>
      </c>
      <c r="T151" s="45" t="s">
        <v>123</v>
      </c>
      <c r="U151" s="85">
        <v>1</v>
      </c>
      <c r="V151" s="66"/>
      <c r="W151" s="171"/>
      <c r="X151" s="67"/>
      <c r="Y151" s="68">
        <f t="shared" ref="Y151:Y159" si="7">X151</f>
        <v>0</v>
      </c>
      <c r="Z151" s="101"/>
      <c r="AA151" s="99"/>
    </row>
    <row r="152" spans="1:27" s="86" customFormat="1" ht="215.25" hidden="1" customHeight="1" x14ac:dyDescent="0.25">
      <c r="A152" s="365"/>
      <c r="B152" s="365"/>
      <c r="C152" s="76"/>
      <c r="D152" s="79"/>
      <c r="E152" s="78"/>
      <c r="F152" s="365"/>
      <c r="G152" s="365"/>
      <c r="H152" s="366"/>
      <c r="I152" s="366"/>
      <c r="J152" s="80" t="s">
        <v>288</v>
      </c>
      <c r="K152" s="81"/>
      <c r="L152" s="81"/>
      <c r="M152" s="100"/>
      <c r="N152" s="87"/>
      <c r="O152" s="83"/>
      <c r="P152" s="422" t="s">
        <v>122</v>
      </c>
      <c r="Q152" s="422"/>
      <c r="R152" s="422"/>
      <c r="S152" s="84" t="s">
        <v>87</v>
      </c>
      <c r="T152" s="45" t="s">
        <v>123</v>
      </c>
      <c r="U152" s="85">
        <v>1</v>
      </c>
      <c r="V152" s="66"/>
      <c r="W152" s="171"/>
      <c r="X152" s="67"/>
      <c r="Y152" s="68">
        <f t="shared" si="7"/>
        <v>0</v>
      </c>
      <c r="Z152" s="101"/>
      <c r="AA152" s="99"/>
    </row>
    <row r="153" spans="1:27" s="86" customFormat="1" ht="215.25" hidden="1" customHeight="1" x14ac:dyDescent="0.25">
      <c r="A153" s="365"/>
      <c r="B153" s="365"/>
      <c r="C153" s="76"/>
      <c r="D153" s="79"/>
      <c r="E153" s="78"/>
      <c r="F153" s="365"/>
      <c r="G153" s="365"/>
      <c r="H153" s="366"/>
      <c r="I153" s="366"/>
      <c r="J153" s="80" t="s">
        <v>288</v>
      </c>
      <c r="K153" s="81"/>
      <c r="L153" s="81"/>
      <c r="M153" s="100"/>
      <c r="N153" s="87"/>
      <c r="O153" s="87"/>
      <c r="P153" s="422" t="s">
        <v>333</v>
      </c>
      <c r="Q153" s="422"/>
      <c r="R153" s="422"/>
      <c r="S153" s="84" t="s">
        <v>55</v>
      </c>
      <c r="T153" s="45" t="s">
        <v>38</v>
      </c>
      <c r="U153" s="65">
        <v>1</v>
      </c>
      <c r="V153" s="66">
        <v>0</v>
      </c>
      <c r="W153" s="171">
        <v>0</v>
      </c>
      <c r="X153" s="67">
        <v>0</v>
      </c>
      <c r="Y153" s="68">
        <f t="shared" si="7"/>
        <v>0</v>
      </c>
      <c r="Z153" s="101"/>
      <c r="AA153" s="99"/>
    </row>
    <row r="154" spans="1:27" s="86" customFormat="1" ht="215.25" hidden="1" customHeight="1" x14ac:dyDescent="0.25">
      <c r="A154" s="365"/>
      <c r="B154" s="365"/>
      <c r="C154" s="76"/>
      <c r="D154" s="79"/>
      <c r="E154" s="78"/>
      <c r="F154" s="365"/>
      <c r="G154" s="365"/>
      <c r="H154" s="366"/>
      <c r="I154" s="366"/>
      <c r="J154" s="80" t="s">
        <v>288</v>
      </c>
      <c r="K154" s="81"/>
      <c r="L154" s="81"/>
      <c r="M154" s="100"/>
      <c r="N154" s="87"/>
      <c r="O154" s="83"/>
      <c r="P154" s="422" t="s">
        <v>334</v>
      </c>
      <c r="Q154" s="422"/>
      <c r="R154" s="422"/>
      <c r="S154" s="84" t="s">
        <v>55</v>
      </c>
      <c r="T154" s="45" t="s">
        <v>38</v>
      </c>
      <c r="U154" s="65">
        <v>1</v>
      </c>
      <c r="V154" s="66"/>
      <c r="W154" s="171"/>
      <c r="X154" s="67"/>
      <c r="Y154" s="68">
        <f t="shared" si="7"/>
        <v>0</v>
      </c>
      <c r="Z154" s="101"/>
      <c r="AA154" s="99"/>
    </row>
    <row r="155" spans="1:27" s="86" customFormat="1" ht="215.25" hidden="1" customHeight="1" x14ac:dyDescent="0.25">
      <c r="A155" s="365"/>
      <c r="B155" s="365"/>
      <c r="C155" s="76"/>
      <c r="D155" s="79"/>
      <c r="E155" s="78"/>
      <c r="F155" s="365"/>
      <c r="G155" s="365"/>
      <c r="H155" s="366"/>
      <c r="I155" s="366"/>
      <c r="J155" s="80" t="s">
        <v>288</v>
      </c>
      <c r="K155" s="81"/>
      <c r="L155" s="81"/>
      <c r="M155" s="100"/>
      <c r="N155" s="87"/>
      <c r="O155" s="83"/>
      <c r="P155" s="422" t="s">
        <v>335</v>
      </c>
      <c r="Q155" s="422"/>
      <c r="R155" s="422"/>
      <c r="S155" s="84" t="s">
        <v>55</v>
      </c>
      <c r="T155" s="45" t="s">
        <v>38</v>
      </c>
      <c r="U155" s="65">
        <v>1</v>
      </c>
      <c r="V155" s="66"/>
      <c r="W155" s="171"/>
      <c r="X155" s="67"/>
      <c r="Y155" s="68">
        <f t="shared" si="7"/>
        <v>0</v>
      </c>
      <c r="Z155" s="101"/>
      <c r="AA155" s="99"/>
    </row>
    <row r="156" spans="1:27" s="86" customFormat="1" ht="215.25" hidden="1" customHeight="1" x14ac:dyDescent="0.25">
      <c r="A156" s="365"/>
      <c r="B156" s="365"/>
      <c r="C156" s="76"/>
      <c r="D156" s="79"/>
      <c r="E156" s="78"/>
      <c r="F156" s="365"/>
      <c r="G156" s="365"/>
      <c r="H156" s="366"/>
      <c r="I156" s="366"/>
      <c r="J156" s="80" t="s">
        <v>288</v>
      </c>
      <c r="K156" s="81"/>
      <c r="L156" s="81"/>
      <c r="M156" s="100"/>
      <c r="N156" s="87"/>
      <c r="O156" s="83"/>
      <c r="P156" s="422" t="s">
        <v>336</v>
      </c>
      <c r="Q156" s="422"/>
      <c r="R156" s="422"/>
      <c r="S156" s="84" t="s">
        <v>55</v>
      </c>
      <c r="T156" s="45" t="s">
        <v>38</v>
      </c>
      <c r="U156" s="65">
        <v>2</v>
      </c>
      <c r="V156" s="66"/>
      <c r="W156" s="171"/>
      <c r="X156" s="67"/>
      <c r="Y156" s="68">
        <f t="shared" si="7"/>
        <v>0</v>
      </c>
      <c r="Z156" s="101"/>
      <c r="AA156" s="99"/>
    </row>
    <row r="157" spans="1:27" s="86" customFormat="1" ht="215.25" hidden="1" customHeight="1" x14ac:dyDescent="0.25">
      <c r="A157" s="365"/>
      <c r="B157" s="365"/>
      <c r="C157" s="76"/>
      <c r="D157" s="79"/>
      <c r="E157" s="78"/>
      <c r="F157" s="365"/>
      <c r="G157" s="365"/>
      <c r="H157" s="366"/>
      <c r="I157" s="366"/>
      <c r="J157" s="80" t="s">
        <v>288</v>
      </c>
      <c r="K157" s="81"/>
      <c r="L157" s="81"/>
      <c r="M157" s="100"/>
      <c r="N157" s="87"/>
      <c r="O157" s="83"/>
      <c r="P157" s="422" t="s">
        <v>337</v>
      </c>
      <c r="Q157" s="422"/>
      <c r="R157" s="422"/>
      <c r="S157" s="84" t="s">
        <v>55</v>
      </c>
      <c r="T157" s="45" t="s">
        <v>123</v>
      </c>
      <c r="U157" s="85">
        <v>1</v>
      </c>
      <c r="V157" s="66"/>
      <c r="W157" s="171"/>
      <c r="X157" s="67"/>
      <c r="Y157" s="68">
        <f t="shared" si="7"/>
        <v>0</v>
      </c>
      <c r="Z157" s="101"/>
      <c r="AA157" s="99"/>
    </row>
    <row r="158" spans="1:27" s="86" customFormat="1" ht="215.25" hidden="1" customHeight="1" x14ac:dyDescent="0.25">
      <c r="A158" s="365"/>
      <c r="B158" s="365"/>
      <c r="C158" s="76"/>
      <c r="D158" s="79"/>
      <c r="E158" s="78"/>
      <c r="F158" s="365"/>
      <c r="G158" s="365"/>
      <c r="H158" s="366"/>
      <c r="I158" s="366"/>
      <c r="J158" s="80" t="s">
        <v>288</v>
      </c>
      <c r="K158" s="81"/>
      <c r="L158" s="81"/>
      <c r="M158" s="100"/>
      <c r="N158" s="87"/>
      <c r="O158" s="83"/>
      <c r="P158" s="422" t="s">
        <v>338</v>
      </c>
      <c r="Q158" s="422"/>
      <c r="R158" s="422"/>
      <c r="S158" s="84" t="s">
        <v>55</v>
      </c>
      <c r="T158" s="45" t="s">
        <v>38</v>
      </c>
      <c r="U158" s="65">
        <v>2</v>
      </c>
      <c r="V158" s="66"/>
      <c r="W158" s="171"/>
      <c r="X158" s="67"/>
      <c r="Y158" s="68">
        <f t="shared" si="7"/>
        <v>0</v>
      </c>
      <c r="Z158" s="101"/>
      <c r="AA158" s="99"/>
    </row>
    <row r="159" spans="1:27" s="86" customFormat="1" ht="215.25" hidden="1" customHeight="1" x14ac:dyDescent="0.25">
      <c r="A159" s="365"/>
      <c r="B159" s="365"/>
      <c r="C159" s="76"/>
      <c r="D159" s="79"/>
      <c r="E159" s="78"/>
      <c r="F159" s="365"/>
      <c r="G159" s="365"/>
      <c r="H159" s="366"/>
      <c r="I159" s="366"/>
      <c r="J159" s="80" t="s">
        <v>288</v>
      </c>
      <c r="K159" s="81"/>
      <c r="L159" s="81"/>
      <c r="M159" s="100"/>
      <c r="N159" s="87"/>
      <c r="O159" s="83"/>
      <c r="P159" s="422" t="s">
        <v>339</v>
      </c>
      <c r="Q159" s="422"/>
      <c r="R159" s="422"/>
      <c r="S159" s="84" t="s">
        <v>55</v>
      </c>
      <c r="T159" s="45" t="s">
        <v>38</v>
      </c>
      <c r="U159" s="85">
        <v>1</v>
      </c>
      <c r="V159" s="66"/>
      <c r="W159" s="171"/>
      <c r="X159" s="67"/>
      <c r="Y159" s="68">
        <f t="shared" si="7"/>
        <v>0</v>
      </c>
      <c r="Z159" s="101"/>
      <c r="AA159" s="99"/>
    </row>
    <row r="160" spans="1:27" s="86" customFormat="1" ht="215.25" hidden="1" customHeight="1" x14ac:dyDescent="0.25">
      <c r="A160" s="365"/>
      <c r="B160" s="365"/>
      <c r="C160" s="76"/>
      <c r="D160" s="79"/>
      <c r="E160" s="78"/>
      <c r="F160" s="365"/>
      <c r="G160" s="365"/>
      <c r="H160" s="366"/>
      <c r="I160" s="366"/>
      <c r="J160" s="80" t="s">
        <v>288</v>
      </c>
      <c r="K160" s="81"/>
      <c r="L160" s="81"/>
      <c r="M160" s="100"/>
      <c r="N160" s="87"/>
      <c r="O160" s="83"/>
      <c r="P160" s="422" t="s">
        <v>340</v>
      </c>
      <c r="Q160" s="422"/>
      <c r="R160" s="422"/>
      <c r="S160" s="84" t="s">
        <v>55</v>
      </c>
      <c r="T160" s="45" t="s">
        <v>38</v>
      </c>
      <c r="U160" s="85">
        <v>1</v>
      </c>
      <c r="V160" s="66"/>
      <c r="W160" s="171"/>
      <c r="X160" s="67"/>
      <c r="Y160" s="68"/>
      <c r="Z160" s="101"/>
      <c r="AA160" s="99"/>
    </row>
    <row r="161" spans="1:66" s="86" customFormat="1" ht="215.25" hidden="1" customHeight="1" thickBot="1" x14ac:dyDescent="0.3">
      <c r="A161" s="365"/>
      <c r="B161" s="365"/>
      <c r="C161" s="76"/>
      <c r="D161" s="79"/>
      <c r="E161" s="78"/>
      <c r="F161" s="365"/>
      <c r="G161" s="365"/>
      <c r="H161" s="366"/>
      <c r="I161" s="366"/>
      <c r="J161" s="80" t="s">
        <v>288</v>
      </c>
      <c r="K161" s="81"/>
      <c r="L161" s="81"/>
      <c r="M161" s="100"/>
      <c r="N161" s="87"/>
      <c r="O161" s="83"/>
      <c r="P161" s="422" t="s">
        <v>340</v>
      </c>
      <c r="Q161" s="422"/>
      <c r="R161" s="422"/>
      <c r="S161" s="84" t="s">
        <v>55</v>
      </c>
      <c r="T161" s="45" t="s">
        <v>38</v>
      </c>
      <c r="U161" s="85">
        <v>1</v>
      </c>
      <c r="V161" s="66"/>
      <c r="W161" s="171"/>
      <c r="X161" s="67"/>
      <c r="Y161" s="68">
        <f>X161</f>
        <v>0</v>
      </c>
      <c r="Z161" s="101"/>
      <c r="AA161" s="99"/>
    </row>
    <row r="162" spans="1:66" s="110" customFormat="1" ht="1.5" customHeight="1" thickTop="1" x14ac:dyDescent="0.25">
      <c r="A162" s="102"/>
      <c r="B162" s="103"/>
      <c r="C162" s="104"/>
      <c r="D162" s="105"/>
      <c r="E162" s="102"/>
      <c r="F162" s="103"/>
      <c r="G162" s="106"/>
      <c r="H162" s="102"/>
      <c r="I162" s="102"/>
      <c r="J162" s="103"/>
      <c r="K162" s="103"/>
      <c r="L162" s="103"/>
      <c r="M162" s="106"/>
      <c r="N162" s="106"/>
      <c r="O162" s="106"/>
      <c r="P162" s="355" t="str">
        <f>[1]MÁS_CIUDADANÍA!B12</f>
        <v>Avance en la implementación y puesta en marcha del portal Más Ciudadanía.</v>
      </c>
      <c r="Q162" s="355"/>
      <c r="R162" s="355"/>
      <c r="S162" s="355"/>
      <c r="T162" s="107"/>
      <c r="U162" s="108"/>
      <c r="V162" s="180">
        <v>0</v>
      </c>
      <c r="W162" s="181">
        <v>0</v>
      </c>
      <c r="X162" s="182">
        <v>0</v>
      </c>
      <c r="Y162" s="183">
        <f>X162</f>
        <v>0</v>
      </c>
      <c r="Z162" s="101"/>
      <c r="AA162" s="109"/>
    </row>
    <row r="163" spans="1:66" s="110" customFormat="1" ht="16.5" customHeight="1" x14ac:dyDescent="0.25">
      <c r="A163" s="111"/>
      <c r="B163" s="111"/>
      <c r="C163" s="75"/>
      <c r="D163" s="75"/>
      <c r="E163" s="111"/>
      <c r="F163" s="111"/>
      <c r="G163" s="111"/>
      <c r="H163" s="111"/>
      <c r="I163" s="111"/>
      <c r="J163" s="111"/>
      <c r="K163" s="111"/>
      <c r="L163" s="111"/>
      <c r="M163" s="111"/>
      <c r="N163" s="111"/>
      <c r="O163" s="111"/>
      <c r="P163" s="111"/>
      <c r="Q163" s="111"/>
      <c r="R163" s="111"/>
      <c r="S163" s="112"/>
      <c r="T163" s="111"/>
      <c r="U163" s="111"/>
      <c r="V163" s="113"/>
      <c r="W163" s="184"/>
      <c r="X163" s="185"/>
      <c r="Y163" s="186"/>
      <c r="Z163" s="101"/>
      <c r="AA163" s="109"/>
    </row>
    <row r="164" spans="1:66" s="110" customFormat="1" ht="16.5" customHeight="1" x14ac:dyDescent="0.25">
      <c r="A164" s="111"/>
      <c r="B164" s="111"/>
      <c r="C164" s="75"/>
      <c r="D164" s="75"/>
      <c r="E164" s="111"/>
      <c r="F164" s="111"/>
      <c r="G164" s="111"/>
      <c r="H164" s="111"/>
      <c r="I164" s="111"/>
      <c r="J164" s="111"/>
      <c r="K164" s="111"/>
      <c r="L164" s="111"/>
      <c r="M164" s="111"/>
      <c r="N164" s="111"/>
      <c r="O164" s="111"/>
      <c r="P164" s="111"/>
      <c r="Q164" s="111"/>
      <c r="R164" s="111"/>
      <c r="S164" s="112"/>
      <c r="T164" s="111"/>
      <c r="U164" s="111"/>
      <c r="V164" s="113"/>
      <c r="W164" s="184"/>
      <c r="X164" s="185"/>
      <c r="Y164" s="186"/>
      <c r="Z164" s="101"/>
      <c r="AA164" s="109"/>
    </row>
    <row r="165" spans="1:66" s="110" customFormat="1" ht="10.5" customHeight="1" x14ac:dyDescent="0.25">
      <c r="A165" s="111"/>
      <c r="B165" s="111"/>
      <c r="C165" s="75"/>
      <c r="D165" s="75"/>
      <c r="E165" s="111"/>
      <c r="F165" s="111"/>
      <c r="G165" s="111"/>
      <c r="H165" s="111"/>
      <c r="I165" s="111"/>
      <c r="J165" s="111"/>
      <c r="K165" s="111"/>
      <c r="L165" s="111"/>
      <c r="M165" s="111"/>
      <c r="N165" s="111"/>
      <c r="O165" s="111"/>
      <c r="P165" s="111"/>
      <c r="Q165" s="111"/>
      <c r="R165" s="111"/>
      <c r="S165" s="112"/>
      <c r="T165" s="111"/>
      <c r="U165" s="111"/>
      <c r="V165" s="113"/>
      <c r="W165" s="114"/>
      <c r="X165" s="114"/>
      <c r="Y165" s="114"/>
      <c r="Z165" s="115"/>
    </row>
    <row r="166" spans="1:66" s="6" customFormat="1" ht="10.5" customHeight="1" x14ac:dyDescent="0.25">
      <c r="A166" s="116"/>
      <c r="B166" s="116"/>
      <c r="C166" s="116"/>
      <c r="D166" s="116"/>
      <c r="E166" s="116"/>
      <c r="F166" s="116"/>
      <c r="G166" s="116"/>
      <c r="H166" s="116"/>
      <c r="I166" s="116"/>
      <c r="J166" s="116"/>
      <c r="K166" s="116"/>
      <c r="L166" s="116"/>
      <c r="M166" s="116"/>
      <c r="N166" s="116"/>
      <c r="O166" s="117"/>
      <c r="P166" s="118"/>
      <c r="Q166" s="118"/>
      <c r="R166" s="118"/>
      <c r="S166" s="119"/>
      <c r="T166" s="118"/>
      <c r="U166" s="120"/>
      <c r="V166" s="120"/>
      <c r="W166" s="120"/>
      <c r="X166" s="120"/>
      <c r="Y166" s="120"/>
    </row>
    <row r="167" spans="1:66" ht="101.25" customHeight="1" x14ac:dyDescent="0.25">
      <c r="A167" s="423" t="s">
        <v>262</v>
      </c>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30"/>
      <c r="AA167" s="30"/>
      <c r="BM167" s="2"/>
      <c r="BN167" s="2"/>
    </row>
    <row r="168" spans="1:66" ht="84.75" customHeight="1" thickBot="1" x14ac:dyDescent="0.3">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30"/>
      <c r="AA168" s="30"/>
      <c r="BM168" s="2"/>
      <c r="BN168" s="2"/>
    </row>
    <row r="169" spans="1:66" ht="66" customHeight="1" thickTop="1" x14ac:dyDescent="0.25">
      <c r="A169" s="124"/>
      <c r="B169" s="124"/>
      <c r="C169" s="124"/>
      <c r="D169" s="124"/>
      <c r="E169" s="357" t="s">
        <v>263</v>
      </c>
      <c r="F169" s="357"/>
      <c r="G169" s="357"/>
      <c r="H169" s="357"/>
      <c r="I169" s="357"/>
      <c r="J169" s="357"/>
      <c r="K169" s="358"/>
      <c r="L169" s="358"/>
      <c r="M169" s="358"/>
      <c r="N169" s="358"/>
      <c r="O169" s="358"/>
      <c r="P169" s="358"/>
      <c r="Q169" s="114"/>
      <c r="R169" s="114"/>
      <c r="S169" s="114"/>
      <c r="T169" s="114"/>
      <c r="U169" s="114"/>
      <c r="V169" s="114"/>
      <c r="W169" s="114"/>
      <c r="X169" s="114"/>
      <c r="Y169" s="114"/>
      <c r="BM169" s="2"/>
      <c r="BN169" s="2"/>
    </row>
    <row r="170" spans="1:66" ht="62.25" customHeight="1" x14ac:dyDescent="0.25">
      <c r="A170" s="124"/>
      <c r="B170" s="124"/>
      <c r="C170" s="124"/>
      <c r="D170" s="124"/>
      <c r="E170" s="359" t="s">
        <v>264</v>
      </c>
      <c r="F170" s="359"/>
      <c r="G170" s="360" t="s">
        <v>265</v>
      </c>
      <c r="H170" s="360"/>
      <c r="I170" s="125" t="s">
        <v>26</v>
      </c>
      <c r="J170" s="126" t="s">
        <v>27</v>
      </c>
      <c r="K170" s="361"/>
      <c r="L170" s="361"/>
      <c r="M170" s="361"/>
      <c r="N170" s="361"/>
      <c r="O170" s="361"/>
      <c r="P170" s="361"/>
      <c r="Q170" s="127"/>
      <c r="R170" s="127"/>
      <c r="S170" s="127"/>
      <c r="T170" s="127"/>
      <c r="U170" s="127"/>
      <c r="V170" s="127"/>
      <c r="W170" s="127"/>
      <c r="X170" s="127"/>
      <c r="Y170" s="127"/>
      <c r="BM170" s="2"/>
      <c r="BN170" s="2"/>
    </row>
    <row r="171" spans="1:66" ht="40.5" customHeight="1" thickBot="1" x14ac:dyDescent="0.3">
      <c r="A171" s="124"/>
      <c r="B171" s="124"/>
      <c r="C171" s="124"/>
      <c r="D171" s="124"/>
      <c r="E171" s="362">
        <f>+E179</f>
        <v>63114737905</v>
      </c>
      <c r="F171" s="362"/>
      <c r="G171" s="363">
        <f>+G179</f>
        <v>60583667654</v>
      </c>
      <c r="H171" s="363"/>
      <c r="I171" s="421">
        <f>+G171/E171</f>
        <v>0.95989731820149904</v>
      </c>
      <c r="J171" s="349">
        <f>I171</f>
        <v>0.95989731820149904</v>
      </c>
      <c r="K171" s="361"/>
      <c r="L171" s="361"/>
      <c r="M171" s="361"/>
      <c r="N171" s="361"/>
      <c r="O171" s="361"/>
      <c r="P171" s="361"/>
      <c r="Q171" s="127"/>
      <c r="R171" s="127"/>
      <c r="S171" s="127"/>
      <c r="T171" s="127"/>
      <c r="U171" s="127"/>
      <c r="V171" s="127"/>
      <c r="W171" s="127"/>
      <c r="X171" s="127"/>
      <c r="Y171" s="127"/>
      <c r="BM171" s="2"/>
      <c r="BN171" s="2"/>
    </row>
    <row r="172" spans="1:66" ht="40.5" customHeight="1" thickTop="1" thickBot="1" x14ac:dyDescent="0.3">
      <c r="A172" s="124"/>
      <c r="B172" s="124"/>
      <c r="C172" s="124"/>
      <c r="D172" s="124"/>
      <c r="E172" s="362"/>
      <c r="F172" s="362"/>
      <c r="G172" s="363"/>
      <c r="H172" s="363"/>
      <c r="I172" s="421"/>
      <c r="J172" s="350"/>
      <c r="K172" s="361"/>
      <c r="L172" s="361"/>
      <c r="M172" s="361"/>
      <c r="N172" s="361"/>
      <c r="O172" s="361"/>
      <c r="P172" s="361"/>
      <c r="Q172" s="127"/>
      <c r="R172" s="127"/>
      <c r="S172" s="127"/>
      <c r="T172" s="127"/>
      <c r="BM172" s="2"/>
      <c r="BN172" s="2"/>
    </row>
    <row r="173" spans="1:66" ht="40.5" customHeight="1" thickTop="1" thickBot="1" x14ac:dyDescent="0.3">
      <c r="A173" s="16"/>
      <c r="B173" s="124"/>
      <c r="C173" s="124"/>
      <c r="D173" s="124"/>
      <c r="E173" s="362"/>
      <c r="F173" s="362"/>
      <c r="G173" s="363"/>
      <c r="H173" s="363"/>
      <c r="I173" s="421"/>
      <c r="J173" s="351"/>
      <c r="K173" s="361"/>
      <c r="L173" s="361"/>
      <c r="M173" s="361"/>
      <c r="N173" s="361"/>
      <c r="O173" s="361"/>
      <c r="P173" s="361"/>
      <c r="Q173" s="420">
        <v>2018</v>
      </c>
      <c r="R173" s="420"/>
      <c r="S173" s="420"/>
      <c r="T173" s="420"/>
      <c r="BM173" s="2"/>
      <c r="BN173" s="2"/>
    </row>
    <row r="174" spans="1:66" ht="110.25" customHeight="1" thickTop="1" x14ac:dyDescent="0.25">
      <c r="A174" s="352" t="s">
        <v>266</v>
      </c>
      <c r="B174" s="352"/>
      <c r="C174" s="352"/>
      <c r="D174" s="74" t="s">
        <v>267</v>
      </c>
      <c r="E174" s="129" t="s">
        <v>264</v>
      </c>
      <c r="F174" s="129" t="s">
        <v>26</v>
      </c>
      <c r="G174" s="353" t="s">
        <v>265</v>
      </c>
      <c r="H174" s="353"/>
      <c r="I174" s="129" t="s">
        <v>268</v>
      </c>
      <c r="J174" s="130" t="s">
        <v>27</v>
      </c>
      <c r="K174" s="352" t="s">
        <v>269</v>
      </c>
      <c r="L174" s="352"/>
      <c r="M174" s="352"/>
      <c r="N174" s="352"/>
      <c r="O174" s="131" t="s">
        <v>22</v>
      </c>
      <c r="P174" s="65" t="s">
        <v>270</v>
      </c>
      <c r="Q174" s="132" t="s">
        <v>35</v>
      </c>
      <c r="R174" s="133" t="s">
        <v>271</v>
      </c>
      <c r="S174" s="50" t="s">
        <v>26</v>
      </c>
      <c r="T174" s="134" t="s">
        <v>27</v>
      </c>
      <c r="BM174" s="2"/>
      <c r="BN174" s="2"/>
    </row>
    <row r="175" spans="1:66" ht="226.5" customHeight="1" x14ac:dyDescent="0.25">
      <c r="A175" s="354" t="s">
        <v>272</v>
      </c>
      <c r="B175" s="417" t="s">
        <v>321</v>
      </c>
      <c r="C175" s="417"/>
      <c r="D175" s="187" t="s">
        <v>341</v>
      </c>
      <c r="E175" s="188">
        <v>745037867</v>
      </c>
      <c r="F175" s="138">
        <f>+E175/$E$179</f>
        <v>1.1804499103227322E-2</v>
      </c>
      <c r="G175" s="414">
        <v>741780968</v>
      </c>
      <c r="H175" s="414"/>
      <c r="I175" s="138">
        <f>+G175/E175</f>
        <v>0.99562854568303438</v>
      </c>
      <c r="J175" s="283">
        <f>I175</f>
        <v>0.99562854568303438</v>
      </c>
      <c r="K175" s="346" t="s">
        <v>342</v>
      </c>
      <c r="L175" s="346"/>
      <c r="M175" s="346"/>
      <c r="N175" s="346"/>
      <c r="O175" s="139" t="s">
        <v>38</v>
      </c>
      <c r="P175" s="189">
        <v>1</v>
      </c>
      <c r="Q175" s="190">
        <v>0.3</v>
      </c>
      <c r="R175" s="190">
        <v>0.3</v>
      </c>
      <c r="S175" s="191">
        <f>+R175/Q175</f>
        <v>1</v>
      </c>
      <c r="T175" s="283">
        <f>S175</f>
        <v>1</v>
      </c>
      <c r="BM175" s="2"/>
      <c r="BN175" s="2"/>
    </row>
    <row r="176" spans="1:66" ht="151.5" hidden="1" customHeight="1" thickTop="1" thickBot="1" x14ac:dyDescent="0.3">
      <c r="A176" s="354"/>
      <c r="B176" s="365"/>
      <c r="C176" s="365"/>
      <c r="D176" s="187"/>
      <c r="E176" s="188"/>
      <c r="F176" s="138">
        <f>+E176/$E$179</f>
        <v>0</v>
      </c>
      <c r="G176" s="365"/>
      <c r="H176" s="365"/>
      <c r="I176" s="138">
        <f>+G176/$G$179</f>
        <v>0</v>
      </c>
      <c r="J176" s="283">
        <f>I176</f>
        <v>0</v>
      </c>
      <c r="K176" s="416"/>
      <c r="L176" s="416"/>
      <c r="M176" s="416"/>
      <c r="N176" s="416"/>
      <c r="O176" s="139" t="s">
        <v>38</v>
      </c>
      <c r="P176" s="189">
        <v>0.6</v>
      </c>
      <c r="Q176" s="190"/>
      <c r="R176" s="190"/>
      <c r="S176" s="191"/>
      <c r="T176" s="283">
        <f>S176</f>
        <v>0</v>
      </c>
      <c r="BM176" s="2"/>
      <c r="BN176" s="2"/>
    </row>
    <row r="177" spans="1:66" ht="138.75" customHeight="1" x14ac:dyDescent="0.25">
      <c r="A177" s="354"/>
      <c r="B177" s="417" t="s">
        <v>323</v>
      </c>
      <c r="C177" s="417"/>
      <c r="D177" s="187" t="s">
        <v>343</v>
      </c>
      <c r="E177" s="188">
        <v>11974852000</v>
      </c>
      <c r="F177" s="138">
        <f>+E177/$E$179</f>
        <v>0.1897314699781292</v>
      </c>
      <c r="G177" s="414">
        <v>11970756354</v>
      </c>
      <c r="H177" s="414"/>
      <c r="I177" s="138">
        <f>+G177/E177</f>
        <v>0.99965797940550749</v>
      </c>
      <c r="J177" s="283">
        <f>I177</f>
        <v>0.99965797940550749</v>
      </c>
      <c r="K177" s="346" t="s">
        <v>344</v>
      </c>
      <c r="L177" s="346"/>
      <c r="M177" s="346"/>
      <c r="N177" s="346"/>
      <c r="O177" s="418" t="s">
        <v>38</v>
      </c>
      <c r="P177" s="419">
        <v>30</v>
      </c>
      <c r="Q177" s="410">
        <v>8</v>
      </c>
      <c r="R177" s="410">
        <v>8</v>
      </c>
      <c r="S177" s="411">
        <f>+R177/Q177</f>
        <v>1</v>
      </c>
      <c r="T177" s="412">
        <f>S177</f>
        <v>1</v>
      </c>
      <c r="BM177" s="2"/>
      <c r="BN177" s="2"/>
    </row>
    <row r="178" spans="1:66" ht="138.75" customHeight="1" x14ac:dyDescent="0.25">
      <c r="A178" s="354"/>
      <c r="B178" s="417"/>
      <c r="C178" s="417"/>
      <c r="D178" s="187" t="s">
        <v>345</v>
      </c>
      <c r="E178" s="188">
        <v>50394848038</v>
      </c>
      <c r="F178" s="138">
        <f>+E178/$E$179</f>
        <v>0.79846403091864349</v>
      </c>
      <c r="G178" s="414">
        <v>47871130332</v>
      </c>
      <c r="H178" s="414"/>
      <c r="I178" s="138">
        <f>+G178/E178</f>
        <v>0.94992111685509995</v>
      </c>
      <c r="J178" s="283">
        <f>I178</f>
        <v>0.94992111685509995</v>
      </c>
      <c r="K178" s="346"/>
      <c r="L178" s="346"/>
      <c r="M178" s="346"/>
      <c r="N178" s="346"/>
      <c r="O178" s="418"/>
      <c r="P178" s="419"/>
      <c r="Q178" s="410"/>
      <c r="R178" s="410"/>
      <c r="S178" s="411"/>
      <c r="T178" s="413"/>
      <c r="BM178" s="2"/>
      <c r="BN178" s="2"/>
    </row>
    <row r="179" spans="1:66" ht="124.5" customHeight="1" x14ac:dyDescent="0.25">
      <c r="A179" s="340" t="s">
        <v>279</v>
      </c>
      <c r="B179" s="340"/>
      <c r="C179" s="340"/>
      <c r="D179" s="144"/>
      <c r="E179" s="192">
        <f>+SUM(E175:E178)</f>
        <v>63114737905</v>
      </c>
      <c r="F179" s="137">
        <f>+E179/$E$179</f>
        <v>1</v>
      </c>
      <c r="G179" s="415">
        <f>+SUM(G175:H178)</f>
        <v>60583667654</v>
      </c>
      <c r="H179" s="415"/>
      <c r="I179" s="138">
        <f>+G179/E179</f>
        <v>0.95989731820149904</v>
      </c>
      <c r="J179" s="283">
        <f>I179</f>
        <v>0.95989731820149904</v>
      </c>
      <c r="K179" s="342"/>
      <c r="L179" s="342"/>
      <c r="M179" s="342"/>
      <c r="N179" s="342"/>
      <c r="O179" s="146"/>
      <c r="P179" s="30"/>
      <c r="Q179" s="30"/>
      <c r="R179" s="30"/>
      <c r="S179" s="147"/>
      <c r="T179" s="30"/>
      <c r="U179" s="30"/>
      <c r="V179" s="30"/>
      <c r="W179" s="30"/>
      <c r="X179" s="30"/>
      <c r="Y179" s="30"/>
      <c r="Z179" s="30"/>
      <c r="AA179" s="30"/>
      <c r="AB179" s="30"/>
      <c r="AC179" s="30"/>
      <c r="AD179" s="30"/>
      <c r="AE179" s="148"/>
      <c r="AF179" s="149"/>
      <c r="AG179" s="30"/>
      <c r="AH179" s="30"/>
      <c r="AI179" s="30"/>
      <c r="AJ179" s="30"/>
      <c r="AK179" s="30"/>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6"/>
      <c r="BI179" s="6"/>
      <c r="BJ179" s="30"/>
      <c r="BK179" s="30"/>
      <c r="BL179" s="30"/>
      <c r="BM179" s="2"/>
      <c r="BN179" s="2"/>
    </row>
    <row r="180" spans="1:66" s="6" customFormat="1" ht="15.75" customHeight="1" thickBot="1" x14ac:dyDescent="0.3">
      <c r="A180" s="16"/>
      <c r="B180" s="16"/>
      <c r="C180" s="16"/>
      <c r="D180" s="16"/>
      <c r="E180" s="16"/>
      <c r="F180" s="16"/>
      <c r="G180" s="16"/>
      <c r="H180" s="16"/>
      <c r="I180" s="16"/>
      <c r="J180" s="16"/>
      <c r="K180" s="16"/>
      <c r="L180" s="16"/>
      <c r="M180" s="16"/>
      <c r="N180" s="16"/>
      <c r="O180" s="16"/>
      <c r="P180" s="16"/>
      <c r="Q180" s="16"/>
      <c r="R180" s="16"/>
      <c r="S180" s="47"/>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M180" s="30"/>
      <c r="BN180" s="2"/>
    </row>
    <row r="181" spans="1:66" ht="121.5" customHeight="1" thickTop="1" thickBot="1" x14ac:dyDescent="0.3">
      <c r="A181" s="343" t="s">
        <v>280</v>
      </c>
      <c r="B181" s="343"/>
      <c r="C181" s="344">
        <v>43465</v>
      </c>
      <c r="D181" s="344"/>
      <c r="E181" s="344"/>
      <c r="F181" s="16"/>
      <c r="G181" s="407" t="s">
        <v>346</v>
      </c>
      <c r="H181" s="407"/>
      <c r="I181" s="407"/>
      <c r="J181" s="151"/>
      <c r="K181" s="408" t="s">
        <v>282</v>
      </c>
      <c r="L181" s="408"/>
      <c r="N181" s="152"/>
      <c r="O181" s="409" t="s">
        <v>283</v>
      </c>
      <c r="P181" s="409"/>
      <c r="Q181" s="409"/>
      <c r="T181" s="152"/>
      <c r="U181" s="409" t="s">
        <v>284</v>
      </c>
      <c r="V181" s="409"/>
      <c r="W181" s="409"/>
      <c r="X181" s="409"/>
      <c r="AB181" s="405"/>
      <c r="AC181" s="405"/>
      <c r="AD181" s="406" t="s">
        <v>285</v>
      </c>
      <c r="AE181" s="406"/>
      <c r="AF181" s="406"/>
      <c r="AS181" s="30"/>
      <c r="AT181" s="30" t="s">
        <v>347</v>
      </c>
      <c r="AU181" s="16"/>
      <c r="AV181" s="30"/>
      <c r="AW181" s="30"/>
      <c r="AX181" s="30"/>
      <c r="AY181" s="30"/>
      <c r="AZ181" s="30"/>
      <c r="BA181" s="30"/>
      <c r="BB181" s="16"/>
      <c r="BC181" s="30"/>
      <c r="BD181" s="30"/>
      <c r="BE181" s="30"/>
      <c r="BF181" s="30"/>
      <c r="BG181" s="30"/>
      <c r="BH181" s="16"/>
      <c r="BI181" s="16"/>
      <c r="BJ181" s="16"/>
      <c r="BK181" s="16"/>
      <c r="BL181" s="6"/>
      <c r="BM181" s="30"/>
      <c r="BN181" s="2"/>
    </row>
    <row r="182" spans="1:66" ht="13.5" thickTop="1" x14ac:dyDescent="0.25"/>
  </sheetData>
  <mergeCells count="599">
    <mergeCell ref="A99:B99"/>
    <mergeCell ref="P99:R99"/>
    <mergeCell ref="A100:B100"/>
    <mergeCell ref="P100:R100"/>
    <mergeCell ref="A101:B101"/>
    <mergeCell ref="A105:B105"/>
    <mergeCell ref="P105:R105"/>
    <mergeCell ref="A106:B106"/>
    <mergeCell ref="P106:R106"/>
    <mergeCell ref="F100:G100"/>
    <mergeCell ref="H100:I100"/>
    <mergeCell ref="A107:B107"/>
    <mergeCell ref="P107:R107"/>
    <mergeCell ref="A102:B102"/>
    <mergeCell ref="P102:R102"/>
    <mergeCell ref="A103:B103"/>
    <mergeCell ref="P103:R103"/>
    <mergeCell ref="A104:B104"/>
    <mergeCell ref="P104:R104"/>
    <mergeCell ref="P101:R101"/>
    <mergeCell ref="F101:G101"/>
    <mergeCell ref="H101:I101"/>
    <mergeCell ref="F102:G102"/>
    <mergeCell ref="H102:I102"/>
    <mergeCell ref="F103:G103"/>
    <mergeCell ref="H103:I103"/>
    <mergeCell ref="F104:G104"/>
    <mergeCell ref="H104:I104"/>
    <mergeCell ref="F105:G105"/>
    <mergeCell ref="H105:I105"/>
    <mergeCell ref="F106:G106"/>
    <mergeCell ref="H106:I106"/>
    <mergeCell ref="F107:G107"/>
    <mergeCell ref="H107:I107"/>
    <mergeCell ref="A87:B87"/>
    <mergeCell ref="P87:R87"/>
    <mergeCell ref="A97:B97"/>
    <mergeCell ref="P97:R97"/>
    <mergeCell ref="A98:B98"/>
    <mergeCell ref="P98:R98"/>
    <mergeCell ref="A91:B91"/>
    <mergeCell ref="P91:R91"/>
    <mergeCell ref="A92:B92"/>
    <mergeCell ref="P92:R92"/>
    <mergeCell ref="A89:B89"/>
    <mergeCell ref="P89:R89"/>
    <mergeCell ref="A88:B88"/>
    <mergeCell ref="P88:R88"/>
    <mergeCell ref="F90:G90"/>
    <mergeCell ref="H90:I90"/>
    <mergeCell ref="F91:G91"/>
    <mergeCell ref="H91:I91"/>
    <mergeCell ref="F92:G92"/>
    <mergeCell ref="H92:I92"/>
    <mergeCell ref="F93:G93"/>
    <mergeCell ref="H93:I93"/>
    <mergeCell ref="F94:G94"/>
    <mergeCell ref="H94:I94"/>
    <mergeCell ref="A11:C11"/>
    <mergeCell ref="E11:R11"/>
    <mergeCell ref="A12:D13"/>
    <mergeCell ref="E12:U13"/>
    <mergeCell ref="A14:D14"/>
    <mergeCell ref="E14:U14"/>
    <mergeCell ref="A3:BL3"/>
    <mergeCell ref="A5:BI5"/>
    <mergeCell ref="A6:C6"/>
    <mergeCell ref="E6:N6"/>
    <mergeCell ref="A8:C8"/>
    <mergeCell ref="E8:G8"/>
    <mergeCell ref="J8:N8"/>
    <mergeCell ref="AM8:AU11"/>
    <mergeCell ref="A10:C10"/>
    <mergeCell ref="E10:R10"/>
    <mergeCell ref="A16:Y16"/>
    <mergeCell ref="A18:C19"/>
    <mergeCell ref="D18:E19"/>
    <mergeCell ref="F18:H19"/>
    <mergeCell ref="I18:I19"/>
    <mergeCell ref="J18:O19"/>
    <mergeCell ref="P18:S19"/>
    <mergeCell ref="T18:T19"/>
    <mergeCell ref="U18:U19"/>
    <mergeCell ref="V18:Y18"/>
    <mergeCell ref="T21:T22"/>
    <mergeCell ref="U21:U22"/>
    <mergeCell ref="V21:V22"/>
    <mergeCell ref="W21:W22"/>
    <mergeCell ref="X21:X22"/>
    <mergeCell ref="Y21:Y22"/>
    <mergeCell ref="A20:C22"/>
    <mergeCell ref="D20:E22"/>
    <mergeCell ref="F20:H22"/>
    <mergeCell ref="J20:O20"/>
    <mergeCell ref="P20:S20"/>
    <mergeCell ref="I21:I22"/>
    <mergeCell ref="J21:O22"/>
    <mergeCell ref="P21:S22"/>
    <mergeCell ref="A29:H29"/>
    <mergeCell ref="I29:N29"/>
    <mergeCell ref="P29:R29"/>
    <mergeCell ref="A32:Y32"/>
    <mergeCell ref="A34:B34"/>
    <mergeCell ref="C34:Y34"/>
    <mergeCell ref="A25:Y25"/>
    <mergeCell ref="A27:H28"/>
    <mergeCell ref="I27:N28"/>
    <mergeCell ref="O27:O28"/>
    <mergeCell ref="P27:R28"/>
    <mergeCell ref="S27:S28"/>
    <mergeCell ref="T27:T28"/>
    <mergeCell ref="U27:U28"/>
    <mergeCell ref="V27:Y27"/>
    <mergeCell ref="A35:B35"/>
    <mergeCell ref="C35:Y35"/>
    <mergeCell ref="A36:B36"/>
    <mergeCell ref="C36:Y36"/>
    <mergeCell ref="A38:B39"/>
    <mergeCell ref="C38:C39"/>
    <mergeCell ref="D38:D39"/>
    <mergeCell ref="E38:E39"/>
    <mergeCell ref="F38:I39"/>
    <mergeCell ref="J38:J39"/>
    <mergeCell ref="U38:U39"/>
    <mergeCell ref="V38:Y38"/>
    <mergeCell ref="T38:T39"/>
    <mergeCell ref="A40:B40"/>
    <mergeCell ref="F40:I40"/>
    <mergeCell ref="L40:N40"/>
    <mergeCell ref="P40:R40"/>
    <mergeCell ref="K38:K39"/>
    <mergeCell ref="L38:N39"/>
    <mergeCell ref="O38:O39"/>
    <mergeCell ref="P38:R39"/>
    <mergeCell ref="S38:S39"/>
    <mergeCell ref="A43:B43"/>
    <mergeCell ref="F43:I43"/>
    <mergeCell ref="L43:N43"/>
    <mergeCell ref="P43:R43"/>
    <mergeCell ref="A44:B44"/>
    <mergeCell ref="F44:I44"/>
    <mergeCell ref="L44:N44"/>
    <mergeCell ref="P44:R44"/>
    <mergeCell ref="A41:B41"/>
    <mergeCell ref="F41:I41"/>
    <mergeCell ref="L41:N41"/>
    <mergeCell ref="P41:R41"/>
    <mergeCell ref="A42:B42"/>
    <mergeCell ref="F42:I42"/>
    <mergeCell ref="L42:N42"/>
    <mergeCell ref="P42:R42"/>
    <mergeCell ref="A47:B47"/>
    <mergeCell ref="F47:I47"/>
    <mergeCell ref="L47:N47"/>
    <mergeCell ref="P47:R47"/>
    <mergeCell ref="A48:B48"/>
    <mergeCell ref="F48:I48"/>
    <mergeCell ref="L48:N48"/>
    <mergeCell ref="P48:R48"/>
    <mergeCell ref="A45:B45"/>
    <mergeCell ref="F45:I45"/>
    <mergeCell ref="L45:N45"/>
    <mergeCell ref="P45:R45"/>
    <mergeCell ref="A46:B46"/>
    <mergeCell ref="F46:I46"/>
    <mergeCell ref="L46:N46"/>
    <mergeCell ref="P46:R46"/>
    <mergeCell ref="A51:B51"/>
    <mergeCell ref="F51:I51"/>
    <mergeCell ref="L51:N51"/>
    <mergeCell ref="P51:R51"/>
    <mergeCell ref="A52:B52"/>
    <mergeCell ref="F52:I52"/>
    <mergeCell ref="L52:N52"/>
    <mergeCell ref="P52:R52"/>
    <mergeCell ref="A49:B49"/>
    <mergeCell ref="F49:I49"/>
    <mergeCell ref="L49:N49"/>
    <mergeCell ref="P49:R49"/>
    <mergeCell ref="A50:B50"/>
    <mergeCell ref="F50:I50"/>
    <mergeCell ref="L50:N50"/>
    <mergeCell ref="P50:R50"/>
    <mergeCell ref="A55:B55"/>
    <mergeCell ref="F55:I55"/>
    <mergeCell ref="L55:N55"/>
    <mergeCell ref="P55:R55"/>
    <mergeCell ref="A56:B56"/>
    <mergeCell ref="F56:I56"/>
    <mergeCell ref="L56:N56"/>
    <mergeCell ref="P56:R56"/>
    <mergeCell ref="A53:B53"/>
    <mergeCell ref="F53:I53"/>
    <mergeCell ref="L53:N53"/>
    <mergeCell ref="P53:R53"/>
    <mergeCell ref="A54:B54"/>
    <mergeCell ref="F54:I54"/>
    <mergeCell ref="L54:N54"/>
    <mergeCell ref="P54:R54"/>
    <mergeCell ref="A59:B59"/>
    <mergeCell ref="F59:I59"/>
    <mergeCell ref="L59:N59"/>
    <mergeCell ref="P59:R59"/>
    <mergeCell ref="A60:B60"/>
    <mergeCell ref="F60:I60"/>
    <mergeCell ref="L60:N60"/>
    <mergeCell ref="P60:R60"/>
    <mergeCell ref="A57:B57"/>
    <mergeCell ref="F57:I57"/>
    <mergeCell ref="L57:N57"/>
    <mergeCell ref="P57:R57"/>
    <mergeCell ref="A58:B58"/>
    <mergeCell ref="F58:I58"/>
    <mergeCell ref="L58:N58"/>
    <mergeCell ref="P58:R58"/>
    <mergeCell ref="A61:B61"/>
    <mergeCell ref="F61:I61"/>
    <mergeCell ref="L61:N61"/>
    <mergeCell ref="P61:R61"/>
    <mergeCell ref="A62:B62"/>
    <mergeCell ref="C62:F62"/>
    <mergeCell ref="G62:I62"/>
    <mergeCell ref="J62:L62"/>
    <mergeCell ref="P62:S62"/>
    <mergeCell ref="A65:Y65"/>
    <mergeCell ref="A67:B68"/>
    <mergeCell ref="C67:C68"/>
    <mergeCell ref="D67:D68"/>
    <mergeCell ref="E67:E68"/>
    <mergeCell ref="F67:G68"/>
    <mergeCell ref="H67:I68"/>
    <mergeCell ref="J67:J68"/>
    <mergeCell ref="K67:K68"/>
    <mergeCell ref="L67:L68"/>
    <mergeCell ref="V67:Y67"/>
    <mergeCell ref="T67:T68"/>
    <mergeCell ref="A69:B69"/>
    <mergeCell ref="P69:R69"/>
    <mergeCell ref="M67:M68"/>
    <mergeCell ref="N67:N68"/>
    <mergeCell ref="O67:O68"/>
    <mergeCell ref="P67:R68"/>
    <mergeCell ref="S67:S68"/>
    <mergeCell ref="A76:B76"/>
    <mergeCell ref="P76:R76"/>
    <mergeCell ref="F76:G76"/>
    <mergeCell ref="H76:I76"/>
    <mergeCell ref="P73:R73"/>
    <mergeCell ref="A74:B74"/>
    <mergeCell ref="P74:R74"/>
    <mergeCell ref="A75:B75"/>
    <mergeCell ref="P75:R75"/>
    <mergeCell ref="A77:B77"/>
    <mergeCell ref="P77:R77"/>
    <mergeCell ref="U67:U68"/>
    <mergeCell ref="A70:B70"/>
    <mergeCell ref="P70:R70"/>
    <mergeCell ref="A71:B71"/>
    <mergeCell ref="P71:R71"/>
    <mergeCell ref="A72:B72"/>
    <mergeCell ref="P72:R72"/>
    <mergeCell ref="A73:B73"/>
    <mergeCell ref="F69:G69"/>
    <mergeCell ref="H69:I69"/>
    <mergeCell ref="F70:G70"/>
    <mergeCell ref="H70:I70"/>
    <mergeCell ref="F71:G71"/>
    <mergeCell ref="H71:I71"/>
    <mergeCell ref="F72:G72"/>
    <mergeCell ref="H72:I72"/>
    <mergeCell ref="F73:G73"/>
    <mergeCell ref="H73:I73"/>
    <mergeCell ref="F74:G74"/>
    <mergeCell ref="H74:I74"/>
    <mergeCell ref="F75:G75"/>
    <mergeCell ref="H75:I75"/>
    <mergeCell ref="A80:B80"/>
    <mergeCell ref="P80:R80"/>
    <mergeCell ref="A81:B81"/>
    <mergeCell ref="P81:R81"/>
    <mergeCell ref="A78:B78"/>
    <mergeCell ref="P78:R78"/>
    <mergeCell ref="A79:B79"/>
    <mergeCell ref="P79:R79"/>
    <mergeCell ref="A84:B84"/>
    <mergeCell ref="P84:R84"/>
    <mergeCell ref="A82:B82"/>
    <mergeCell ref="P82:R82"/>
    <mergeCell ref="A83:B83"/>
    <mergeCell ref="P83:R83"/>
    <mergeCell ref="F82:G82"/>
    <mergeCell ref="H82:I82"/>
    <mergeCell ref="F83:G83"/>
    <mergeCell ref="H83:I83"/>
    <mergeCell ref="F84:G84"/>
    <mergeCell ref="H84:I84"/>
    <mergeCell ref="A85:B85"/>
    <mergeCell ref="P85:R85"/>
    <mergeCell ref="A86:B86"/>
    <mergeCell ref="P86:R86"/>
    <mergeCell ref="A90:B90"/>
    <mergeCell ref="P90:R90"/>
    <mergeCell ref="A95:B95"/>
    <mergeCell ref="P95:R95"/>
    <mergeCell ref="A96:B96"/>
    <mergeCell ref="P96:R96"/>
    <mergeCell ref="A93:B93"/>
    <mergeCell ref="P93:R93"/>
    <mergeCell ref="A94:B94"/>
    <mergeCell ref="P94:R94"/>
    <mergeCell ref="F85:G85"/>
    <mergeCell ref="H85:I85"/>
    <mergeCell ref="F86:G86"/>
    <mergeCell ref="H86:I86"/>
    <mergeCell ref="F87:G87"/>
    <mergeCell ref="H87:I87"/>
    <mergeCell ref="F88:G88"/>
    <mergeCell ref="H88:I88"/>
    <mergeCell ref="F89:G89"/>
    <mergeCell ref="H89:I89"/>
    <mergeCell ref="A110:B110"/>
    <mergeCell ref="P110:R110"/>
    <mergeCell ref="A111:B111"/>
    <mergeCell ref="P111:R111"/>
    <mergeCell ref="A108:B108"/>
    <mergeCell ref="P108:R108"/>
    <mergeCell ref="A109:B109"/>
    <mergeCell ref="P109:R109"/>
    <mergeCell ref="A114:B114"/>
    <mergeCell ref="P114:R114"/>
    <mergeCell ref="F109:G109"/>
    <mergeCell ref="H109:I109"/>
    <mergeCell ref="F110:G110"/>
    <mergeCell ref="H110:I110"/>
    <mergeCell ref="F111:G111"/>
    <mergeCell ref="H111:I111"/>
    <mergeCell ref="F108:G108"/>
    <mergeCell ref="H108:I108"/>
    <mergeCell ref="A115:B115"/>
    <mergeCell ref="P115:R115"/>
    <mergeCell ref="A112:B112"/>
    <mergeCell ref="P112:R112"/>
    <mergeCell ref="A113:B113"/>
    <mergeCell ref="P113:R113"/>
    <mergeCell ref="A117:B117"/>
    <mergeCell ref="F117:G117"/>
    <mergeCell ref="H117:I117"/>
    <mergeCell ref="P117:R117"/>
    <mergeCell ref="F112:G112"/>
    <mergeCell ref="H112:I112"/>
    <mergeCell ref="F113:G113"/>
    <mergeCell ref="H113:I113"/>
    <mergeCell ref="F114:G114"/>
    <mergeCell ref="H114:I114"/>
    <mergeCell ref="F115:G115"/>
    <mergeCell ref="H115:I115"/>
    <mergeCell ref="F116:G116"/>
    <mergeCell ref="H116:I116"/>
    <mergeCell ref="A116:B116"/>
    <mergeCell ref="P116:R116"/>
    <mergeCell ref="A118:B118"/>
    <mergeCell ref="F118:G118"/>
    <mergeCell ref="H118:I118"/>
    <mergeCell ref="P118:R118"/>
    <mergeCell ref="A121:B121"/>
    <mergeCell ref="F121:G121"/>
    <mergeCell ref="H121:I121"/>
    <mergeCell ref="P121:R121"/>
    <mergeCell ref="A122:B122"/>
    <mergeCell ref="F122:G122"/>
    <mergeCell ref="H122:I122"/>
    <mergeCell ref="P122:R122"/>
    <mergeCell ref="A119:B119"/>
    <mergeCell ref="F119:G119"/>
    <mergeCell ref="H119:I119"/>
    <mergeCell ref="P119:R119"/>
    <mergeCell ref="A120:B120"/>
    <mergeCell ref="F120:G120"/>
    <mergeCell ref="H120:I120"/>
    <mergeCell ref="P120:R120"/>
    <mergeCell ref="A125:B125"/>
    <mergeCell ref="F125:G125"/>
    <mergeCell ref="H125:I125"/>
    <mergeCell ref="P125:R125"/>
    <mergeCell ref="A126:B126"/>
    <mergeCell ref="F126:G126"/>
    <mergeCell ref="H126:I126"/>
    <mergeCell ref="P126:R126"/>
    <mergeCell ref="A123:B123"/>
    <mergeCell ref="F123:G123"/>
    <mergeCell ref="H123:I123"/>
    <mergeCell ref="P123:R123"/>
    <mergeCell ref="A124:B124"/>
    <mergeCell ref="F124:G124"/>
    <mergeCell ref="H124:I124"/>
    <mergeCell ref="P124:R124"/>
    <mergeCell ref="A129:B129"/>
    <mergeCell ref="F129:G129"/>
    <mergeCell ref="H129:I129"/>
    <mergeCell ref="P129:R129"/>
    <mergeCell ref="A130:B130"/>
    <mergeCell ref="F130:G130"/>
    <mergeCell ref="H130:I130"/>
    <mergeCell ref="P130:R130"/>
    <mergeCell ref="A127:B127"/>
    <mergeCell ref="F127:G127"/>
    <mergeCell ref="H127:I127"/>
    <mergeCell ref="P127:R127"/>
    <mergeCell ref="A128:B128"/>
    <mergeCell ref="F128:G128"/>
    <mergeCell ref="H128:I128"/>
    <mergeCell ref="P128:R128"/>
    <mergeCell ref="A133:B133"/>
    <mergeCell ref="F133:G133"/>
    <mergeCell ref="H133:I133"/>
    <mergeCell ref="P133:R133"/>
    <mergeCell ref="A134:B134"/>
    <mergeCell ref="F134:G134"/>
    <mergeCell ref="H134:I134"/>
    <mergeCell ref="P134:R134"/>
    <mergeCell ref="A131:B131"/>
    <mergeCell ref="F131:G131"/>
    <mergeCell ref="H131:I131"/>
    <mergeCell ref="P131:R131"/>
    <mergeCell ref="A132:B132"/>
    <mergeCell ref="F132:G132"/>
    <mergeCell ref="H132:I132"/>
    <mergeCell ref="P132:R132"/>
    <mergeCell ref="A137:B137"/>
    <mergeCell ref="F137:G137"/>
    <mergeCell ref="H137:I137"/>
    <mergeCell ref="P137:R137"/>
    <mergeCell ref="A138:B138"/>
    <mergeCell ref="F138:G138"/>
    <mergeCell ref="H138:I138"/>
    <mergeCell ref="P138:R138"/>
    <mergeCell ref="A135:B135"/>
    <mergeCell ref="F135:G135"/>
    <mergeCell ref="H135:I135"/>
    <mergeCell ref="P135:R135"/>
    <mergeCell ref="A136:B136"/>
    <mergeCell ref="F136:G136"/>
    <mergeCell ref="H136:I136"/>
    <mergeCell ref="P136:R136"/>
    <mergeCell ref="A141:B141"/>
    <mergeCell ref="F141:G141"/>
    <mergeCell ref="H141:I141"/>
    <mergeCell ref="P141:R141"/>
    <mergeCell ref="A142:B142"/>
    <mergeCell ref="F142:G142"/>
    <mergeCell ref="H142:I142"/>
    <mergeCell ref="P142:R142"/>
    <mergeCell ref="A139:B139"/>
    <mergeCell ref="F139:G139"/>
    <mergeCell ref="H139:I139"/>
    <mergeCell ref="P139:R139"/>
    <mergeCell ref="A140:B140"/>
    <mergeCell ref="F140:G140"/>
    <mergeCell ref="H140:I140"/>
    <mergeCell ref="P140:R140"/>
    <mergeCell ref="A145:B145"/>
    <mergeCell ref="F145:G145"/>
    <mergeCell ref="H145:I145"/>
    <mergeCell ref="P145:R145"/>
    <mergeCell ref="A146:B146"/>
    <mergeCell ref="F146:G146"/>
    <mergeCell ref="H146:I146"/>
    <mergeCell ref="P146:R146"/>
    <mergeCell ref="A143:B143"/>
    <mergeCell ref="F143:G143"/>
    <mergeCell ref="H143:I143"/>
    <mergeCell ref="P143:R143"/>
    <mergeCell ref="A144:B144"/>
    <mergeCell ref="F144:G144"/>
    <mergeCell ref="H144:I144"/>
    <mergeCell ref="P144:R144"/>
    <mergeCell ref="A149:B149"/>
    <mergeCell ref="F149:G149"/>
    <mergeCell ref="H149:I149"/>
    <mergeCell ref="P149:R149"/>
    <mergeCell ref="A150:B150"/>
    <mergeCell ref="F150:G150"/>
    <mergeCell ref="H150:I150"/>
    <mergeCell ref="P150:R150"/>
    <mergeCell ref="A147:B147"/>
    <mergeCell ref="F147:G147"/>
    <mergeCell ref="H147:I147"/>
    <mergeCell ref="P147:R147"/>
    <mergeCell ref="A148:B148"/>
    <mergeCell ref="F148:G148"/>
    <mergeCell ref="H148:I148"/>
    <mergeCell ref="P148:R148"/>
    <mergeCell ref="A153:B153"/>
    <mergeCell ref="F153:G153"/>
    <mergeCell ref="H153:I153"/>
    <mergeCell ref="P153:R153"/>
    <mergeCell ref="A154:B154"/>
    <mergeCell ref="F154:G154"/>
    <mergeCell ref="H154:I154"/>
    <mergeCell ref="P154:R154"/>
    <mergeCell ref="A151:B151"/>
    <mergeCell ref="F151:G151"/>
    <mergeCell ref="H151:I151"/>
    <mergeCell ref="P151:R151"/>
    <mergeCell ref="A152:B152"/>
    <mergeCell ref="F152:G152"/>
    <mergeCell ref="H152:I152"/>
    <mergeCell ref="P152:R152"/>
    <mergeCell ref="A157:B157"/>
    <mergeCell ref="F157:G157"/>
    <mergeCell ref="H157:I157"/>
    <mergeCell ref="P157:R157"/>
    <mergeCell ref="A158:B158"/>
    <mergeCell ref="F158:G158"/>
    <mergeCell ref="H158:I158"/>
    <mergeCell ref="P158:R158"/>
    <mergeCell ref="A155:B155"/>
    <mergeCell ref="F155:G155"/>
    <mergeCell ref="H155:I155"/>
    <mergeCell ref="P155:R155"/>
    <mergeCell ref="A156:B156"/>
    <mergeCell ref="F156:G156"/>
    <mergeCell ref="H156:I156"/>
    <mergeCell ref="P156:R156"/>
    <mergeCell ref="A161:B161"/>
    <mergeCell ref="F161:G161"/>
    <mergeCell ref="H161:I161"/>
    <mergeCell ref="P161:R161"/>
    <mergeCell ref="P162:S162"/>
    <mergeCell ref="A167:Y167"/>
    <mergeCell ref="A159:B159"/>
    <mergeCell ref="F159:G159"/>
    <mergeCell ref="H159:I159"/>
    <mergeCell ref="P159:R159"/>
    <mergeCell ref="A160:B160"/>
    <mergeCell ref="F160:G160"/>
    <mergeCell ref="H160:I160"/>
    <mergeCell ref="P160:R160"/>
    <mergeCell ref="E169:J169"/>
    <mergeCell ref="K169:P169"/>
    <mergeCell ref="E170:F170"/>
    <mergeCell ref="G170:H170"/>
    <mergeCell ref="K170:P173"/>
    <mergeCell ref="E171:F173"/>
    <mergeCell ref="G171:H173"/>
    <mergeCell ref="I171:I173"/>
    <mergeCell ref="J171:J173"/>
    <mergeCell ref="K176:N176"/>
    <mergeCell ref="B177:C178"/>
    <mergeCell ref="G177:H177"/>
    <mergeCell ref="K177:N178"/>
    <mergeCell ref="O177:O178"/>
    <mergeCell ref="P177:P178"/>
    <mergeCell ref="Q173:T173"/>
    <mergeCell ref="A174:C174"/>
    <mergeCell ref="G174:H174"/>
    <mergeCell ref="K174:N174"/>
    <mergeCell ref="A175:A178"/>
    <mergeCell ref="B175:C175"/>
    <mergeCell ref="G175:H175"/>
    <mergeCell ref="K175:N175"/>
    <mergeCell ref="B176:C176"/>
    <mergeCell ref="G176:H176"/>
    <mergeCell ref="AB181:AC181"/>
    <mergeCell ref="AD181:AF181"/>
    <mergeCell ref="A181:B181"/>
    <mergeCell ref="C181:E181"/>
    <mergeCell ref="G181:I181"/>
    <mergeCell ref="K181:L181"/>
    <mergeCell ref="O181:Q181"/>
    <mergeCell ref="U181:X181"/>
    <mergeCell ref="Q177:Q178"/>
    <mergeCell ref="R177:R178"/>
    <mergeCell ref="S177:S178"/>
    <mergeCell ref="T177:T178"/>
    <mergeCell ref="G178:H178"/>
    <mergeCell ref="A179:C179"/>
    <mergeCell ref="G179:H179"/>
    <mergeCell ref="K179:N179"/>
    <mergeCell ref="F77:G77"/>
    <mergeCell ref="H77:I77"/>
    <mergeCell ref="F78:G78"/>
    <mergeCell ref="H78:I78"/>
    <mergeCell ref="F79:G79"/>
    <mergeCell ref="H79:I79"/>
    <mergeCell ref="F80:G80"/>
    <mergeCell ref="H80:I80"/>
    <mergeCell ref="F81:G81"/>
    <mergeCell ref="H81:I81"/>
    <mergeCell ref="F95:G95"/>
    <mergeCell ref="H95:I95"/>
    <mergeCell ref="F96:G96"/>
    <mergeCell ref="H96:I96"/>
    <mergeCell ref="F97:G97"/>
    <mergeCell ref="H97:I97"/>
    <mergeCell ref="F98:G98"/>
    <mergeCell ref="H98:I98"/>
    <mergeCell ref="F99:G99"/>
    <mergeCell ref="H99:I99"/>
  </mergeCells>
  <conditionalFormatting sqref="Y143:Y144">
    <cfRule type="cellIs" dxfId="474" priority="89" stopIfTrue="1" operator="lessThan">
      <formula>0.6</formula>
    </cfRule>
  </conditionalFormatting>
  <conditionalFormatting sqref="Y134:Y142 Y145:Y152 Y154:Y161">
    <cfRule type="cellIs" dxfId="473" priority="97" stopIfTrue="1" operator="lessThan">
      <formula>0.6</formula>
    </cfRule>
  </conditionalFormatting>
  <conditionalFormatting sqref="Y153">
    <cfRule type="cellIs" dxfId="472" priority="105" stopIfTrue="1" operator="lessThan">
      <formula>0.6</formula>
    </cfRule>
  </conditionalFormatting>
  <conditionalFormatting sqref="Y163:Y164">
    <cfRule type="cellIs" dxfId="471" priority="113" stopIfTrue="1" operator="lessThan">
      <formula>0.6</formula>
    </cfRule>
  </conditionalFormatting>
  <conditionalFormatting sqref="Y122">
    <cfRule type="cellIs" dxfId="470" priority="121" stopIfTrue="1" operator="lessThan">
      <formula>0.6</formula>
    </cfRule>
  </conditionalFormatting>
  <conditionalFormatting sqref="Y124:Y133">
    <cfRule type="cellIs" dxfId="469" priority="125" stopIfTrue="1" operator="lessThan">
      <formula>0.6</formula>
    </cfRule>
  </conditionalFormatting>
  <conditionalFormatting sqref="Y119:Y133">
    <cfRule type="cellIs" dxfId="468" priority="117" stopIfTrue="1" operator="lessThan">
      <formula>0.6</formula>
    </cfRule>
  </conditionalFormatting>
  <conditionalFormatting sqref="Y119:Y121 Y162:Y164">
    <cfRule type="cellIs" dxfId="467" priority="109" stopIfTrue="1" operator="lessThan">
      <formula>0.6</formula>
    </cfRule>
  </conditionalFormatting>
  <conditionalFormatting sqref="Y153 Y162">
    <cfRule type="cellIs" dxfId="466" priority="101" stopIfTrue="1" operator="lessThan">
      <formula>0.6</formula>
    </cfRule>
  </conditionalFormatting>
  <conditionalFormatting sqref="Y134:Y142 Y145:Y161">
    <cfRule type="cellIs" dxfId="465" priority="93" stopIfTrue="1" operator="lessThan">
      <formula>0.6</formula>
    </cfRule>
  </conditionalFormatting>
  <conditionalFormatting sqref="Y134:Y152 Y154:Y161">
    <cfRule type="cellIs" dxfId="464" priority="85" stopIfTrue="1" operator="lessThan">
      <formula>0.6</formula>
    </cfRule>
  </conditionalFormatting>
  <conditionalFormatting sqref="Y42:Y62 Y143:Y144">
    <cfRule type="cellIs" dxfId="463" priority="66" stopIfTrue="1" operator="lessThan">
      <formula>0.6</formula>
    </cfRule>
  </conditionalFormatting>
  <conditionalFormatting sqref="Y124:Y133">
    <cfRule type="cellIs" dxfId="462" priority="128" stopIfTrue="1" operator="greaterThanOrEqual">
      <formula>0.9</formula>
    </cfRule>
  </conditionalFormatting>
  <conditionalFormatting sqref="Y122:Y133">
    <cfRule type="cellIs" dxfId="461" priority="124" stopIfTrue="1" operator="greaterThanOrEqual">
      <formula>0.9</formula>
    </cfRule>
  </conditionalFormatting>
  <conditionalFormatting sqref="Y119:Y122">
    <cfRule type="cellIs" dxfId="460" priority="120" stopIfTrue="1" operator="greaterThanOrEqual">
      <formula>0.9</formula>
    </cfRule>
  </conditionalFormatting>
  <conditionalFormatting sqref="Y119:Y121 Y163:Y164">
    <cfRule type="cellIs" dxfId="459" priority="116" stopIfTrue="1" operator="greaterThanOrEqual">
      <formula>0.9</formula>
    </cfRule>
  </conditionalFormatting>
  <conditionalFormatting sqref="Y162:Y164">
    <cfRule type="cellIs" dxfId="458" priority="112" stopIfTrue="1" operator="greaterThanOrEqual">
      <formula>0.9</formula>
    </cfRule>
  </conditionalFormatting>
  <conditionalFormatting sqref="Y153 Y162">
    <cfRule type="cellIs" dxfId="457" priority="108" stopIfTrue="1" operator="greaterThanOrEqual">
      <formula>0.9</formula>
    </cfRule>
  </conditionalFormatting>
  <conditionalFormatting sqref="Y153">
    <cfRule type="cellIs" dxfId="456" priority="104" stopIfTrue="1" operator="greaterThanOrEqual">
      <formula>0.9</formula>
    </cfRule>
  </conditionalFormatting>
  <conditionalFormatting sqref="Y134:Y142 Y145:Y161">
    <cfRule type="cellIs" dxfId="455" priority="100" stopIfTrue="1" operator="greaterThanOrEqual">
      <formula>0.9</formula>
    </cfRule>
  </conditionalFormatting>
  <conditionalFormatting sqref="Y134:Y142 Y145:Y152 Y154:Y161">
    <cfRule type="cellIs" dxfId="454" priority="96" stopIfTrue="1" operator="greaterThanOrEqual">
      <formula>0.9</formula>
    </cfRule>
  </conditionalFormatting>
  <conditionalFormatting sqref="Y134:Y152 Y154:Y161">
    <cfRule type="cellIs" dxfId="453" priority="92" stopIfTrue="1" operator="greaterThanOrEqual">
      <formula>0.9</formula>
    </cfRule>
  </conditionalFormatting>
  <conditionalFormatting sqref="Y143:Y144">
    <cfRule type="cellIs" dxfId="452" priority="88" stopIfTrue="1" operator="greaterThanOrEqual">
      <formula>0.9</formula>
    </cfRule>
  </conditionalFormatting>
  <conditionalFormatting sqref="Y143:Y144">
    <cfRule type="cellIs" dxfId="451" priority="84" stopIfTrue="1" operator="greaterThanOrEqual">
      <formula>0.9</formula>
    </cfRule>
  </conditionalFormatting>
  <conditionalFormatting sqref="Y42:Y62">
    <cfRule type="cellIs" dxfId="450" priority="82" stopIfTrue="1" operator="greaterThanOrEqual">
      <formula>0.9</formula>
    </cfRule>
  </conditionalFormatting>
  <conditionalFormatting sqref="Y42:Y62">
    <cfRule type="cellIs" dxfId="449" priority="80" stopIfTrue="1" operator="between">
      <formula>0.6</formula>
      <formula>0.8</formula>
    </cfRule>
  </conditionalFormatting>
  <conditionalFormatting sqref="Y143:Y144">
    <cfRule type="cellIs" dxfId="448" priority="87" stopIfTrue="1" operator="between">
      <formula>0.6</formula>
      <formula>0.8</formula>
    </cfRule>
  </conditionalFormatting>
  <conditionalFormatting sqref="Y134:Y142 Y145:Y152 Y154:Y161">
    <cfRule type="cellIs" dxfId="447" priority="95" stopIfTrue="1" operator="between">
      <formula>0.6</formula>
      <formula>0.8</formula>
    </cfRule>
  </conditionalFormatting>
  <conditionalFormatting sqref="Y153">
    <cfRule type="cellIs" dxfId="446" priority="103" stopIfTrue="1" operator="between">
      <formula>0.6</formula>
      <formula>0.8</formula>
    </cfRule>
  </conditionalFormatting>
  <conditionalFormatting sqref="Y162:Y164">
    <cfRule type="cellIs" dxfId="445" priority="111" stopIfTrue="1" operator="between">
      <formula>0.6</formula>
      <formula>0.8</formula>
    </cfRule>
  </conditionalFormatting>
  <conditionalFormatting sqref="Y119:Y122">
    <cfRule type="cellIs" dxfId="444" priority="119" stopIfTrue="1" operator="between">
      <formula>0.6</formula>
      <formula>0.8</formula>
    </cfRule>
  </conditionalFormatting>
  <conditionalFormatting sqref="Y124:Y133">
    <cfRule type="cellIs" dxfId="443" priority="127" stopIfTrue="1" operator="between">
      <formula>0.6</formula>
      <formula>0.8</formula>
    </cfRule>
  </conditionalFormatting>
  <conditionalFormatting sqref="Y122:Y133">
    <cfRule type="cellIs" dxfId="442" priority="123" stopIfTrue="1" operator="between">
      <formula>0.6</formula>
      <formula>0.8</formula>
    </cfRule>
  </conditionalFormatting>
  <conditionalFormatting sqref="Y119:Y121 Y163:Y164">
    <cfRule type="cellIs" dxfId="441" priority="115" stopIfTrue="1" operator="between">
      <formula>0.6</formula>
      <formula>0.8</formula>
    </cfRule>
  </conditionalFormatting>
  <conditionalFormatting sqref="Y153 Y162">
    <cfRule type="cellIs" dxfId="440" priority="107" stopIfTrue="1" operator="between">
      <formula>0.6</formula>
      <formula>0.8</formula>
    </cfRule>
  </conditionalFormatting>
  <conditionalFormatting sqref="Y134:Y142 Y145:Y161">
    <cfRule type="cellIs" dxfId="439" priority="99" stopIfTrue="1" operator="between">
      <formula>0.6</formula>
      <formula>0.8</formula>
    </cfRule>
  </conditionalFormatting>
  <conditionalFormatting sqref="Y134:Y152 Y154:Y161">
    <cfRule type="cellIs" dxfId="438" priority="91" stopIfTrue="1" operator="between">
      <formula>0.6</formula>
      <formula>0.8</formula>
    </cfRule>
  </conditionalFormatting>
  <conditionalFormatting sqref="Y143:Y144">
    <cfRule type="cellIs" dxfId="437" priority="83" stopIfTrue="1" operator="between">
      <formula>0.6</formula>
      <formula>0.8</formula>
    </cfRule>
  </conditionalFormatting>
  <conditionalFormatting sqref="Y42:Y62">
    <cfRule type="cellIs" dxfId="436" priority="79" stopIfTrue="1" operator="between">
      <formula>0.8</formula>
      <formula>0.899999999999999</formula>
    </cfRule>
  </conditionalFormatting>
  <conditionalFormatting sqref="Y143:Y144">
    <cfRule type="cellIs" dxfId="435" priority="90" stopIfTrue="1" operator="between">
      <formula>0.8</formula>
      <formula>0.899999999999999</formula>
    </cfRule>
  </conditionalFormatting>
  <conditionalFormatting sqref="Y134:Y142 Y145:Y152 Y154:Y161">
    <cfRule type="cellIs" dxfId="434" priority="98" stopIfTrue="1" operator="between">
      <formula>0.8</formula>
      <formula>0.899999999999999</formula>
    </cfRule>
  </conditionalFormatting>
  <conditionalFormatting sqref="Y153">
    <cfRule type="cellIs" dxfId="433" priority="106" stopIfTrue="1" operator="between">
      <formula>0.8</formula>
      <formula>0.899999999999999</formula>
    </cfRule>
  </conditionalFormatting>
  <conditionalFormatting sqref="Y163:Y164">
    <cfRule type="cellIs" dxfId="432" priority="114" stopIfTrue="1" operator="between">
      <formula>0.8</formula>
      <formula>0.899999999999999</formula>
    </cfRule>
  </conditionalFormatting>
  <conditionalFormatting sqref="Y122">
    <cfRule type="cellIs" dxfId="431" priority="122" stopIfTrue="1" operator="between">
      <formula>0.8</formula>
      <formula>0.899999999999999</formula>
    </cfRule>
  </conditionalFormatting>
  <conditionalFormatting sqref="Y124:Y133">
    <cfRule type="cellIs" dxfId="430" priority="126" stopIfTrue="1" operator="between">
      <formula>0.8</formula>
      <formula>0.899999999999999</formula>
    </cfRule>
  </conditionalFormatting>
  <conditionalFormatting sqref="Y119:Y133">
    <cfRule type="cellIs" dxfId="429" priority="118" stopIfTrue="1" operator="between">
      <formula>0.8</formula>
      <formula>0.899999999999999</formula>
    </cfRule>
  </conditionalFormatting>
  <conditionalFormatting sqref="Y119:Y121 Y162:Y164">
    <cfRule type="cellIs" dxfId="428" priority="110" stopIfTrue="1" operator="between">
      <formula>0.8</formula>
      <formula>0.899999999999999</formula>
    </cfRule>
  </conditionalFormatting>
  <conditionalFormatting sqref="Y153 Y162">
    <cfRule type="cellIs" dxfId="427" priority="102" stopIfTrue="1" operator="between">
      <formula>0.8</formula>
      <formula>0.899999999999999</formula>
    </cfRule>
  </conditionalFormatting>
  <conditionalFormatting sqref="Y134:Y142 Y145:Y161">
    <cfRule type="cellIs" dxfId="426" priority="94" stopIfTrue="1" operator="between">
      <formula>0.8</formula>
      <formula>0.899999999999999</formula>
    </cfRule>
  </conditionalFormatting>
  <conditionalFormatting sqref="Y134:Y152 Y154:Y161">
    <cfRule type="cellIs" dxfId="425" priority="86" stopIfTrue="1" operator="between">
      <formula>0.8</formula>
      <formula>0.899999999999999</formula>
    </cfRule>
  </conditionalFormatting>
  <conditionalFormatting sqref="Y143:Y144">
    <cfRule type="cellIs" dxfId="424" priority="67" stopIfTrue="1" operator="between">
      <formula>0.8</formula>
      <formula>0.899999999999999</formula>
    </cfRule>
  </conditionalFormatting>
  <conditionalFormatting sqref="Y20:Y21">
    <cfRule type="iconSet" priority="61">
      <iconSet iconSet="4Arrows" showValue="0">
        <cfvo type="percent" val="0"/>
        <cfvo type="num" val="0.6"/>
        <cfvo type="num" val="0.8"/>
        <cfvo type="num" val="0.9"/>
      </iconSet>
    </cfRule>
    <cfRule type="cellIs" dxfId="423" priority="62" operator="lessThan">
      <formula>0.6</formula>
    </cfRule>
    <cfRule type="cellIs" dxfId="422" priority="63" operator="between">
      <formula>0.8</formula>
      <formula>0.899999999999999</formula>
    </cfRule>
    <cfRule type="cellIs" dxfId="421" priority="64" operator="between">
      <formula>0.6</formula>
      <formula>0.8</formula>
    </cfRule>
    <cfRule type="cellIs" dxfId="420" priority="65" operator="greaterThanOrEqual">
      <formula>0.9</formula>
    </cfRule>
  </conditionalFormatting>
  <conditionalFormatting sqref="Y29">
    <cfRule type="iconSet" priority="56">
      <iconSet iconSet="4Arrows" showValue="0">
        <cfvo type="percent" val="0"/>
        <cfvo type="num" val="0.6"/>
        <cfvo type="num" val="0.8"/>
        <cfvo type="num" val="0.9"/>
      </iconSet>
    </cfRule>
    <cfRule type="cellIs" dxfId="419" priority="57" operator="lessThan">
      <formula>0.6</formula>
    </cfRule>
    <cfRule type="cellIs" dxfId="418" priority="58" operator="between">
      <formula>0.8</formula>
      <formula>0.899999999999999</formula>
    </cfRule>
    <cfRule type="cellIs" dxfId="417" priority="59" operator="between">
      <formula>0.6</formula>
      <formula>0.8</formula>
    </cfRule>
    <cfRule type="cellIs" dxfId="416" priority="60" operator="greaterThanOrEqual">
      <formula>0.9</formula>
    </cfRule>
  </conditionalFormatting>
  <conditionalFormatting sqref="Y40:Y41">
    <cfRule type="iconSet" priority="51">
      <iconSet iconSet="4Arrows" showValue="0">
        <cfvo type="percent" val="0"/>
        <cfvo type="num" val="0.6"/>
        <cfvo type="num" val="0.8"/>
        <cfvo type="num" val="0.9"/>
      </iconSet>
    </cfRule>
    <cfRule type="cellIs" dxfId="415" priority="52" operator="lessThan">
      <formula>0.6</formula>
    </cfRule>
    <cfRule type="cellIs" dxfId="414" priority="53" operator="between">
      <formula>0.8</formula>
      <formula>0.899999999999999</formula>
    </cfRule>
    <cfRule type="cellIs" dxfId="413" priority="54" operator="between">
      <formula>0.6</formula>
      <formula>0.8</formula>
    </cfRule>
    <cfRule type="cellIs" dxfId="412" priority="55" operator="greaterThanOrEqual">
      <formula>0.9</formula>
    </cfRule>
  </conditionalFormatting>
  <conditionalFormatting sqref="J175:J179">
    <cfRule type="iconSet" priority="41">
      <iconSet iconSet="4Arrows" showValue="0">
        <cfvo type="percent" val="0"/>
        <cfvo type="num" val="0.6"/>
        <cfvo type="num" val="0.8"/>
        <cfvo type="num" val="0.9"/>
      </iconSet>
    </cfRule>
    <cfRule type="cellIs" dxfId="411" priority="42" operator="lessThan">
      <formula>0.6</formula>
    </cfRule>
    <cfRule type="cellIs" dxfId="410" priority="43" operator="between">
      <formula>0.8</formula>
      <formula>0.899999999999999</formula>
    </cfRule>
    <cfRule type="cellIs" dxfId="409" priority="44" operator="between">
      <formula>0.6</formula>
      <formula>0.8</formula>
    </cfRule>
    <cfRule type="cellIs" dxfId="408" priority="45" operator="greaterThanOrEqual">
      <formula>0.9</formula>
    </cfRule>
  </conditionalFormatting>
  <conditionalFormatting sqref="T175:T177">
    <cfRule type="iconSet" priority="36">
      <iconSet iconSet="4Arrows" showValue="0">
        <cfvo type="percent" val="0"/>
        <cfvo type="num" val="0.6"/>
        <cfvo type="num" val="0.8"/>
        <cfvo type="num" val="0.9"/>
      </iconSet>
    </cfRule>
    <cfRule type="cellIs" dxfId="407" priority="37" operator="lessThan">
      <formula>0.6</formula>
    </cfRule>
    <cfRule type="cellIs" dxfId="406" priority="38" operator="between">
      <formula>0.8</formula>
      <formula>0.899999999999999</formula>
    </cfRule>
    <cfRule type="cellIs" dxfId="405" priority="39" operator="between">
      <formula>0.6</formula>
      <formula>0.8</formula>
    </cfRule>
    <cfRule type="cellIs" dxfId="404" priority="40" operator="greaterThanOrEqual">
      <formula>0.9</formula>
    </cfRule>
  </conditionalFormatting>
  <conditionalFormatting sqref="J171">
    <cfRule type="iconSet" priority="31">
      <iconSet iconSet="4Arrows" showValue="0">
        <cfvo type="percent" val="0"/>
        <cfvo type="num" val="0.6"/>
        <cfvo type="num" val="0.8"/>
        <cfvo type="num" val="0.9"/>
      </iconSet>
    </cfRule>
    <cfRule type="cellIs" dxfId="403" priority="32" operator="lessThan">
      <formula>0.6</formula>
    </cfRule>
    <cfRule type="cellIs" dxfId="402" priority="33" operator="between">
      <formula>0.8</formula>
      <formula>0.899999999999999</formula>
    </cfRule>
    <cfRule type="cellIs" dxfId="401" priority="34" operator="between">
      <formula>0.6</formula>
      <formula>0.8</formula>
    </cfRule>
    <cfRule type="cellIs" dxfId="400" priority="35" operator="greaterThanOrEqual">
      <formula>0.9</formula>
    </cfRule>
  </conditionalFormatting>
  <conditionalFormatting sqref="Y85:Y86">
    <cfRule type="iconSet" priority="26">
      <iconSet iconSet="4Arrows" showValue="0">
        <cfvo type="percent" val="0"/>
        <cfvo type="num" val="0.6"/>
        <cfvo type="num" val="0.8"/>
        <cfvo type="num" val="0.9"/>
      </iconSet>
    </cfRule>
    <cfRule type="cellIs" dxfId="399" priority="27" operator="lessThan">
      <formula>0.6</formula>
    </cfRule>
    <cfRule type="cellIs" dxfId="398" priority="28" operator="between">
      <formula>0.8</formula>
      <formula>0.899999999999999</formula>
    </cfRule>
    <cfRule type="cellIs" dxfId="397" priority="29" operator="between">
      <formula>0.6</formula>
      <formula>0.8</formula>
    </cfRule>
    <cfRule type="cellIs" dxfId="396" priority="30" operator="greaterThanOrEqual">
      <formula>0.9</formula>
    </cfRule>
  </conditionalFormatting>
  <conditionalFormatting sqref="Y87">
    <cfRule type="iconSet" priority="21">
      <iconSet iconSet="4Arrows" showValue="0">
        <cfvo type="percent" val="0"/>
        <cfvo type="num" val="0.6"/>
        <cfvo type="num" val="0.8"/>
        <cfvo type="num" val="0.9"/>
      </iconSet>
    </cfRule>
    <cfRule type="cellIs" dxfId="395" priority="22" operator="lessThan">
      <formula>0.6</formula>
    </cfRule>
    <cfRule type="cellIs" dxfId="394" priority="23" operator="between">
      <formula>0.8</formula>
      <formula>0.899999999999999</formula>
    </cfRule>
    <cfRule type="cellIs" dxfId="393" priority="24" operator="between">
      <formula>0.6</formula>
      <formula>0.8</formula>
    </cfRule>
    <cfRule type="cellIs" dxfId="392" priority="25" operator="greaterThanOrEqual">
      <formula>0.9</formula>
    </cfRule>
  </conditionalFormatting>
  <conditionalFormatting sqref="Y70:Y76">
    <cfRule type="iconSet" priority="6">
      <iconSet iconSet="4Arrows" showValue="0">
        <cfvo type="percent" val="0"/>
        <cfvo type="num" val="0.6"/>
        <cfvo type="num" val="0.8"/>
        <cfvo type="num" val="0.9"/>
      </iconSet>
    </cfRule>
    <cfRule type="cellIs" dxfId="391" priority="7" operator="lessThan">
      <formula>0.6</formula>
    </cfRule>
    <cfRule type="cellIs" dxfId="390" priority="8" operator="between">
      <formula>0.8</formula>
      <formula>0.899999999999999</formula>
    </cfRule>
    <cfRule type="cellIs" dxfId="389" priority="9" operator="between">
      <formula>0.6</formula>
      <formula>0.8</formula>
    </cfRule>
    <cfRule type="cellIs" dxfId="388" priority="10" operator="greaterThanOrEqual">
      <formula>0.9</formula>
    </cfRule>
  </conditionalFormatting>
  <conditionalFormatting sqref="Y116">
    <cfRule type="iconSet" priority="1">
      <iconSet iconSet="4Arrows" showValue="0">
        <cfvo type="percent" val="0"/>
        <cfvo type="num" val="0.6"/>
        <cfvo type="num" val="0.8"/>
        <cfvo type="num" val="0.9"/>
      </iconSet>
    </cfRule>
    <cfRule type="cellIs" dxfId="387" priority="2" operator="lessThan">
      <formula>0.6</formula>
    </cfRule>
    <cfRule type="cellIs" dxfId="386" priority="3" operator="between">
      <formula>0.8</formula>
      <formula>0.899999999999999</formula>
    </cfRule>
    <cfRule type="cellIs" dxfId="385" priority="4" operator="between">
      <formula>0.6</formula>
      <formula>0.8</formula>
    </cfRule>
    <cfRule type="cellIs" dxfId="384" priority="5" operator="greaterThanOrEqual">
      <formula>0.9</formula>
    </cfRule>
  </conditionalFormatting>
  <conditionalFormatting sqref="Y69 Y88:Y115 Y77:Y84 Y117:Y118">
    <cfRule type="iconSet" priority="184">
      <iconSet iconSet="4Arrows" showValue="0">
        <cfvo type="percent" val="0"/>
        <cfvo type="num" val="0.6"/>
        <cfvo type="num" val="0.8"/>
        <cfvo type="num" val="0.9"/>
      </iconSet>
    </cfRule>
    <cfRule type="cellIs" dxfId="383" priority="185" operator="lessThan">
      <formula>0.6</formula>
    </cfRule>
    <cfRule type="cellIs" dxfId="382" priority="186" operator="between">
      <formula>0.8</formula>
      <formula>0.899999999999999</formula>
    </cfRule>
    <cfRule type="cellIs" dxfId="381" priority="187" operator="between">
      <formula>0.6</formula>
      <formula>0.8</formula>
    </cfRule>
    <cfRule type="cellIs" dxfId="380" priority="188" operator="greaterThanOrEqual">
      <formula>0.9</formula>
    </cfRule>
  </conditionalFormatting>
  <pageMargins left="0.70000000000000007" right="0.70000000000000007" top="0.75" bottom="0.75" header="0.30000000000000004" footer="0.30000000000000004"/>
  <pageSetup paperSize="9"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CK187"/>
  <sheetViews>
    <sheetView topLeftCell="A7" zoomScale="20" zoomScaleNormal="20" workbookViewId="0">
      <selection activeCell="W167" sqref="W167"/>
    </sheetView>
  </sheetViews>
  <sheetFormatPr baseColWidth="10" defaultRowHeight="12.75" x14ac:dyDescent="0.25"/>
  <cols>
    <col min="1" max="2" width="48.85546875" style="2" customWidth="1"/>
    <col min="3" max="3" width="69.7109375" style="2" customWidth="1"/>
    <col min="4" max="4" width="74.140625" style="2" customWidth="1"/>
    <col min="5" max="5" width="72.425781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55.42578125" style="2" customWidth="1"/>
    <col min="15" max="15" width="60.28515625" style="2" customWidth="1"/>
    <col min="16" max="18" width="37.85546875" style="2" customWidth="1"/>
    <col min="19" max="19" width="26.42578125" style="73" customWidth="1"/>
    <col min="20" max="21" width="30.85546875" style="2" customWidth="1"/>
    <col min="22" max="23" width="28.85546875" style="2" customWidth="1"/>
    <col min="24"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2" customWidth="1"/>
    <col min="66" max="66" width="101.42578125" style="2"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195"/>
      <c r="BK5" s="195"/>
      <c r="BL5" s="195"/>
    </row>
    <row r="6" spans="1:64" ht="135.75" customHeight="1" x14ac:dyDescent="0.25">
      <c r="A6" s="394" t="s">
        <v>3</v>
      </c>
      <c r="B6" s="394"/>
      <c r="C6" s="394"/>
      <c r="D6" s="10"/>
      <c r="E6" s="395" t="s">
        <v>348</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F7" s="13"/>
      <c r="G7" s="13"/>
      <c r="H7" s="13"/>
      <c r="I7" s="14"/>
      <c r="J7" s="14"/>
      <c r="K7" s="14"/>
      <c r="L7" s="14"/>
      <c r="M7" s="14"/>
      <c r="N7" s="14"/>
      <c r="O7" s="14"/>
      <c r="P7" s="14"/>
      <c r="Q7" s="14"/>
      <c r="R7" s="14"/>
      <c r="S7" s="14"/>
      <c r="T7" s="14"/>
      <c r="U7" s="14"/>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7"/>
      <c r="AU7" s="197"/>
      <c r="AV7" s="197"/>
      <c r="AW7" s="197"/>
      <c r="AX7" s="197"/>
      <c r="AY7" s="197"/>
      <c r="AZ7" s="197"/>
      <c r="BA7" s="197"/>
      <c r="BB7" s="197"/>
      <c r="BC7" s="197"/>
      <c r="BD7" s="197"/>
      <c r="BE7" s="197"/>
      <c r="BF7" s="198"/>
      <c r="BG7" s="198"/>
      <c r="BH7" s="198"/>
      <c r="BI7" s="198"/>
      <c r="BJ7" s="198"/>
      <c r="BK7" s="198"/>
      <c r="BL7" s="198"/>
    </row>
    <row r="8" spans="1:64" ht="108" customHeight="1" x14ac:dyDescent="0.25">
      <c r="A8" s="396" t="s">
        <v>5</v>
      </c>
      <c r="B8" s="396"/>
      <c r="C8" s="396"/>
      <c r="D8" s="10"/>
      <c r="E8" s="375" t="s">
        <v>287</v>
      </c>
      <c r="F8" s="375"/>
      <c r="G8" s="375"/>
      <c r="J8" s="375" t="s">
        <v>349</v>
      </c>
      <c r="K8" s="375"/>
      <c r="L8" s="375"/>
      <c r="M8" s="375"/>
      <c r="N8" s="375"/>
      <c r="O8" s="17"/>
      <c r="P8" s="13"/>
      <c r="Q8" s="13"/>
      <c r="R8" s="13"/>
      <c r="S8" s="18"/>
      <c r="T8" s="13"/>
      <c r="U8" s="13"/>
      <c r="V8" s="199"/>
      <c r="W8" s="199"/>
      <c r="X8" s="199"/>
      <c r="Y8" s="199"/>
      <c r="Z8" s="199"/>
      <c r="AA8" s="199"/>
      <c r="AB8" s="199"/>
      <c r="AC8" s="199"/>
      <c r="AD8" s="199"/>
      <c r="AE8" s="199"/>
      <c r="AF8" s="199"/>
      <c r="AG8" s="199"/>
      <c r="AH8" s="199"/>
      <c r="AI8" s="199"/>
      <c r="AJ8" s="199"/>
      <c r="AK8" s="199"/>
      <c r="AL8" s="199"/>
      <c r="AM8" s="392"/>
      <c r="AN8" s="392"/>
      <c r="AO8" s="392"/>
      <c r="AP8" s="392"/>
      <c r="AQ8" s="392"/>
      <c r="AR8" s="392"/>
      <c r="AS8" s="392"/>
      <c r="AT8" s="392"/>
      <c r="AU8" s="392"/>
      <c r="AV8" s="200"/>
      <c r="AW8" s="200"/>
      <c r="AX8" s="200"/>
      <c r="AY8" s="200"/>
      <c r="AZ8" s="200"/>
      <c r="BA8" s="200"/>
      <c r="BB8" s="200"/>
      <c r="BC8" s="200"/>
      <c r="BD8" s="200"/>
      <c r="BE8" s="201"/>
      <c r="BF8" s="200"/>
      <c r="BG8" s="200"/>
      <c r="BH8" s="200"/>
      <c r="BI8" s="200"/>
      <c r="BJ8" s="200"/>
      <c r="BK8" s="200"/>
      <c r="BL8" s="200"/>
    </row>
    <row r="9" spans="1:64" ht="18.75" customHeight="1" x14ac:dyDescent="0.25">
      <c r="A9" s="12"/>
      <c r="B9" s="12"/>
      <c r="C9" s="12"/>
      <c r="D9" s="10"/>
      <c r="E9" s="18"/>
      <c r="F9" s="18"/>
      <c r="G9" s="18"/>
      <c r="H9" s="18"/>
      <c r="I9" s="17"/>
      <c r="J9" s="18"/>
      <c r="K9" s="18"/>
      <c r="L9" s="18"/>
      <c r="M9" s="18"/>
      <c r="N9" s="18"/>
      <c r="O9" s="18"/>
      <c r="P9" s="18"/>
      <c r="Q9" s="18"/>
      <c r="R9" s="18"/>
      <c r="S9" s="18"/>
      <c r="T9" s="18"/>
      <c r="U9" s="18"/>
      <c r="V9" s="202"/>
      <c r="W9" s="202"/>
      <c r="X9" s="202"/>
      <c r="Y9" s="202"/>
      <c r="Z9" s="202"/>
      <c r="AA9" s="202"/>
      <c r="AB9" s="202"/>
      <c r="AC9" s="202"/>
      <c r="AD9" s="202"/>
      <c r="AE9" s="202"/>
      <c r="AF9" s="202"/>
      <c r="AG9" s="202"/>
      <c r="AH9" s="199"/>
      <c r="AI9" s="199"/>
      <c r="AJ9" s="199"/>
      <c r="AK9" s="199"/>
      <c r="AL9" s="199"/>
      <c r="AM9" s="392"/>
      <c r="AN9" s="392"/>
      <c r="AO9" s="392"/>
      <c r="AP9" s="392"/>
      <c r="AQ9" s="392"/>
      <c r="AR9" s="392"/>
      <c r="AS9" s="392"/>
      <c r="AT9" s="392"/>
      <c r="AU9" s="392"/>
      <c r="AV9" s="200"/>
      <c r="AW9" s="200"/>
      <c r="AX9" s="200"/>
      <c r="AY9" s="200"/>
      <c r="AZ9" s="200"/>
      <c r="BA9" s="200"/>
      <c r="BB9" s="200"/>
      <c r="BC9" s="200"/>
      <c r="BD9" s="200"/>
      <c r="BE9" s="201"/>
      <c r="BF9" s="200"/>
      <c r="BG9" s="200"/>
      <c r="BH9" s="200"/>
      <c r="BI9" s="200"/>
      <c r="BJ9" s="200"/>
      <c r="BK9" s="200"/>
      <c r="BL9" s="200"/>
    </row>
    <row r="10" spans="1:64" ht="52.5" customHeight="1" x14ac:dyDescent="0.25">
      <c r="A10" s="396" t="s">
        <v>7</v>
      </c>
      <c r="B10" s="396"/>
      <c r="C10" s="396"/>
      <c r="D10" s="10"/>
      <c r="E10" s="398" t="s">
        <v>350</v>
      </c>
      <c r="F10" s="398"/>
      <c r="G10" s="398"/>
      <c r="H10" s="398"/>
      <c r="I10" s="398"/>
      <c r="J10" s="398"/>
      <c r="K10" s="398"/>
      <c r="L10" s="398"/>
      <c r="M10" s="398"/>
      <c r="N10" s="398"/>
      <c r="O10" s="398"/>
      <c r="P10" s="398"/>
      <c r="Q10" s="398"/>
      <c r="R10" s="398"/>
      <c r="S10" s="18"/>
      <c r="T10" s="13"/>
      <c r="U10" s="13"/>
      <c r="V10" s="199"/>
      <c r="W10" s="199"/>
      <c r="X10" s="199"/>
      <c r="Y10" s="199"/>
      <c r="Z10" s="199"/>
      <c r="AA10" s="199"/>
      <c r="AB10" s="199"/>
      <c r="AC10" s="199"/>
      <c r="AD10" s="199"/>
      <c r="AE10" s="199"/>
      <c r="AF10" s="199"/>
      <c r="AG10" s="199"/>
      <c r="AH10" s="199"/>
      <c r="AI10" s="199"/>
      <c r="AJ10" s="199"/>
      <c r="AK10" s="199"/>
      <c r="AL10" s="199"/>
      <c r="AM10" s="392"/>
      <c r="AN10" s="392"/>
      <c r="AO10" s="392"/>
      <c r="AP10" s="392"/>
      <c r="AQ10" s="392"/>
      <c r="AR10" s="392"/>
      <c r="AS10" s="392"/>
      <c r="AT10" s="392"/>
      <c r="AU10" s="392"/>
      <c r="AV10" s="200"/>
      <c r="AW10" s="200"/>
      <c r="AX10" s="200"/>
      <c r="AY10" s="200"/>
      <c r="AZ10" s="200"/>
      <c r="BA10" s="200"/>
      <c r="BB10" s="200"/>
      <c r="BC10" s="200"/>
      <c r="BD10" s="200"/>
      <c r="BE10" s="201"/>
      <c r="BF10" s="200"/>
      <c r="BG10" s="200"/>
      <c r="BH10" s="200"/>
      <c r="BI10" s="200"/>
      <c r="BJ10" s="200"/>
      <c r="BK10" s="200"/>
      <c r="BL10" s="200"/>
    </row>
    <row r="11" spans="1:64" ht="63.75" customHeight="1" x14ac:dyDescent="0.25">
      <c r="A11" s="396" t="s">
        <v>9</v>
      </c>
      <c r="B11" s="396"/>
      <c r="C11" s="396"/>
      <c r="D11" s="10"/>
      <c r="E11" s="438" t="s">
        <v>290</v>
      </c>
      <c r="F11" s="438"/>
      <c r="G11" s="438"/>
      <c r="H11" s="438"/>
      <c r="I11" s="438"/>
      <c r="J11" s="438"/>
      <c r="K11" s="438"/>
      <c r="L11" s="438"/>
      <c r="M11" s="438"/>
      <c r="N11" s="438"/>
      <c r="O11" s="438"/>
      <c r="P11" s="438"/>
      <c r="Q11" s="438"/>
      <c r="R11" s="438"/>
      <c r="S11" s="18"/>
      <c r="T11" s="13"/>
      <c r="U11" s="13"/>
      <c r="V11" s="199"/>
      <c r="W11" s="199"/>
      <c r="X11" s="199"/>
      <c r="Y11" s="199"/>
      <c r="Z11" s="199"/>
      <c r="AA11" s="199"/>
      <c r="AB11" s="199"/>
      <c r="AC11" s="199"/>
      <c r="AD11" s="199"/>
      <c r="AE11" s="199"/>
      <c r="AF11" s="199"/>
      <c r="AG11" s="199"/>
      <c r="AH11" s="199"/>
      <c r="AI11" s="199"/>
      <c r="AJ11" s="199"/>
      <c r="AK11" s="199"/>
      <c r="AL11" s="199"/>
      <c r="AM11" s="392"/>
      <c r="AN11" s="392"/>
      <c r="AO11" s="392"/>
      <c r="AP11" s="392"/>
      <c r="AQ11" s="392"/>
      <c r="AR11" s="392"/>
      <c r="AS11" s="392"/>
      <c r="AT11" s="392"/>
      <c r="AU11" s="392"/>
      <c r="AV11" s="200"/>
      <c r="AW11" s="200"/>
      <c r="AX11" s="200"/>
      <c r="AY11" s="200"/>
      <c r="AZ11" s="200"/>
      <c r="BA11" s="200"/>
      <c r="BB11" s="200"/>
      <c r="BC11" s="200"/>
      <c r="BD11" s="200"/>
      <c r="BE11" s="201"/>
      <c r="BF11" s="200"/>
      <c r="BG11" s="200"/>
      <c r="BH11" s="200"/>
      <c r="BI11" s="200"/>
      <c r="BJ11" s="200"/>
      <c r="BK11" s="200"/>
      <c r="BL11" s="200"/>
    </row>
    <row r="12" spans="1:64" ht="76.5" customHeight="1" x14ac:dyDescent="0.25">
      <c r="A12" s="399" t="s">
        <v>11</v>
      </c>
      <c r="B12" s="399"/>
      <c r="C12" s="399"/>
      <c r="D12" s="399"/>
      <c r="E12" s="400" t="s">
        <v>351</v>
      </c>
      <c r="F12" s="400"/>
      <c r="G12" s="400"/>
      <c r="H12" s="400"/>
      <c r="I12" s="400"/>
      <c r="J12" s="400"/>
      <c r="K12" s="400"/>
      <c r="L12" s="400"/>
      <c r="M12" s="400"/>
      <c r="N12" s="400"/>
      <c r="O12" s="400"/>
      <c r="P12" s="400"/>
      <c r="Q12" s="400"/>
      <c r="R12" s="400"/>
      <c r="S12" s="400"/>
      <c r="T12" s="400"/>
      <c r="U12" s="400"/>
      <c r="V12" s="203"/>
    </row>
    <row r="13" spans="1:64" ht="76.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203"/>
    </row>
    <row r="14" spans="1:64" ht="311.25" customHeight="1" x14ac:dyDescent="0.25">
      <c r="A14" s="399" t="s">
        <v>13</v>
      </c>
      <c r="B14" s="399"/>
      <c r="C14" s="399"/>
      <c r="D14" s="399"/>
      <c r="E14" s="432" t="s">
        <v>352</v>
      </c>
      <c r="F14" s="432"/>
      <c r="G14" s="432"/>
      <c r="H14" s="432"/>
      <c r="I14" s="432"/>
      <c r="J14" s="432"/>
      <c r="K14" s="432"/>
      <c r="L14" s="432"/>
      <c r="M14" s="432"/>
      <c r="N14" s="432"/>
      <c r="O14" s="432"/>
      <c r="P14" s="432"/>
      <c r="Q14" s="432"/>
      <c r="R14" s="432"/>
      <c r="S14" s="432"/>
      <c r="T14" s="432"/>
      <c r="U14" s="432"/>
      <c r="V14" s="203"/>
    </row>
    <row r="15" spans="1:64" ht="21.75" customHeight="1" x14ac:dyDescent="0.25">
      <c r="A15" s="27"/>
      <c r="B15" s="27"/>
      <c r="C15" s="27"/>
      <c r="D15" s="27"/>
      <c r="E15" s="26"/>
      <c r="F15" s="26"/>
      <c r="G15" s="26"/>
      <c r="H15" s="26"/>
      <c r="I15" s="26"/>
      <c r="J15" s="26"/>
      <c r="K15" s="26"/>
      <c r="L15" s="26"/>
      <c r="M15" s="26"/>
      <c r="N15" s="26"/>
      <c r="O15" s="26"/>
      <c r="P15" s="26"/>
      <c r="Q15" s="26"/>
      <c r="R15" s="26"/>
      <c r="S15" s="28"/>
      <c r="T15" s="26"/>
      <c r="U15" s="26"/>
    </row>
    <row r="16" spans="1:64"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x14ac:dyDescent="0.25">
      <c r="A17" s="31"/>
      <c r="B17" s="31"/>
      <c r="C17" s="31"/>
      <c r="D17" s="31"/>
      <c r="E17" s="31"/>
      <c r="F17" s="31"/>
      <c r="G17" s="31"/>
      <c r="H17" s="31"/>
      <c r="I17" s="31"/>
      <c r="J17" s="31"/>
      <c r="K17" s="31"/>
      <c r="L17" s="31"/>
      <c r="M17" s="31"/>
      <c r="N17" s="31"/>
      <c r="O17" s="31"/>
      <c r="P17" s="31"/>
      <c r="Q17" s="31"/>
      <c r="R17" s="31"/>
      <c r="S17" s="31"/>
      <c r="T17" s="32"/>
      <c r="U17" s="32"/>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76"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76"/>
      <c r="V19" s="36" t="s">
        <v>24</v>
      </c>
      <c r="W19" s="36" t="s">
        <v>25</v>
      </c>
      <c r="X19" s="37" t="s">
        <v>26</v>
      </c>
      <c r="Y19" s="38" t="s">
        <v>27</v>
      </c>
    </row>
    <row r="20" spans="1:25" ht="223.5" customHeight="1" x14ac:dyDescent="0.25">
      <c r="A20" s="429" t="s">
        <v>353</v>
      </c>
      <c r="B20" s="429"/>
      <c r="C20" s="429"/>
      <c r="D20" s="429" t="s">
        <v>354</v>
      </c>
      <c r="E20" s="429"/>
      <c r="F20" s="429" t="s">
        <v>355</v>
      </c>
      <c r="G20" s="429"/>
      <c r="H20" s="429"/>
      <c r="I20" s="39" t="s">
        <v>31</v>
      </c>
      <c r="J20" s="387" t="s">
        <v>356</v>
      </c>
      <c r="K20" s="387"/>
      <c r="L20" s="387"/>
      <c r="M20" s="387"/>
      <c r="N20" s="387"/>
      <c r="O20" s="387"/>
      <c r="P20" s="388" t="s">
        <v>357</v>
      </c>
      <c r="Q20" s="388"/>
      <c r="R20" s="388"/>
      <c r="S20" s="388"/>
      <c r="T20" s="45" t="s">
        <v>34</v>
      </c>
      <c r="U20" s="204">
        <v>0.15</v>
      </c>
      <c r="V20" s="205">
        <v>0.15</v>
      </c>
      <c r="W20" s="206">
        <v>9.5000000000000001E-2</v>
      </c>
      <c r="X20" s="56">
        <f>+W20/V20</f>
        <v>0.63333333333333341</v>
      </c>
      <c r="Y20" s="283">
        <f>X20</f>
        <v>0.63333333333333341</v>
      </c>
    </row>
    <row r="21" spans="1:25" ht="191.25" customHeight="1" x14ac:dyDescent="0.25">
      <c r="A21" s="429"/>
      <c r="B21" s="429"/>
      <c r="C21" s="429"/>
      <c r="D21" s="429"/>
      <c r="E21" s="429"/>
      <c r="F21" s="429"/>
      <c r="G21" s="429"/>
      <c r="H21" s="429"/>
      <c r="I21" s="402" t="s">
        <v>35</v>
      </c>
      <c r="J21" s="430" t="s">
        <v>358</v>
      </c>
      <c r="K21" s="430"/>
      <c r="L21" s="430"/>
      <c r="M21" s="430"/>
      <c r="N21" s="430"/>
      <c r="O21" s="430"/>
      <c r="P21" s="431" t="s">
        <v>359</v>
      </c>
      <c r="Q21" s="431"/>
      <c r="R21" s="431"/>
      <c r="S21" s="431"/>
      <c r="T21" s="207" t="s">
        <v>38</v>
      </c>
      <c r="U21" s="208">
        <v>1</v>
      </c>
      <c r="V21" s="209">
        <f t="shared" ref="V21:W23" si="0">+Q180</f>
        <v>0.25</v>
      </c>
      <c r="W21" s="209">
        <f t="shared" si="0"/>
        <v>0.25</v>
      </c>
      <c r="X21" s="210">
        <f>+W21/V21</f>
        <v>1</v>
      </c>
      <c r="Y21" s="283">
        <f>X21</f>
        <v>1</v>
      </c>
    </row>
    <row r="22" spans="1:25" ht="191.25" customHeight="1" x14ac:dyDescent="0.25">
      <c r="A22" s="429"/>
      <c r="B22" s="429"/>
      <c r="C22" s="429"/>
      <c r="D22" s="429"/>
      <c r="E22" s="429"/>
      <c r="F22" s="429"/>
      <c r="G22" s="429"/>
      <c r="H22" s="429"/>
      <c r="I22" s="402"/>
      <c r="J22" s="430" t="s">
        <v>360</v>
      </c>
      <c r="K22" s="430"/>
      <c r="L22" s="430"/>
      <c r="M22" s="430"/>
      <c r="N22" s="430"/>
      <c r="O22" s="430"/>
      <c r="P22" s="431" t="s">
        <v>361</v>
      </c>
      <c r="Q22" s="431"/>
      <c r="R22" s="431"/>
      <c r="S22" s="431"/>
      <c r="T22" s="207" t="s">
        <v>38</v>
      </c>
      <c r="U22" s="208">
        <v>4000</v>
      </c>
      <c r="V22" s="211">
        <f t="shared" si="0"/>
        <v>1200</v>
      </c>
      <c r="W22" s="211">
        <f t="shared" si="0"/>
        <v>1356</v>
      </c>
      <c r="X22" s="210">
        <f>+W22/V22</f>
        <v>1.1299999999999999</v>
      </c>
      <c r="Y22" s="283">
        <f>X22</f>
        <v>1.1299999999999999</v>
      </c>
    </row>
    <row r="23" spans="1:25" ht="152.25" customHeight="1" x14ac:dyDescent="0.25">
      <c r="A23" s="429"/>
      <c r="B23" s="429"/>
      <c r="C23" s="429"/>
      <c r="D23" s="429"/>
      <c r="E23" s="429"/>
      <c r="F23" s="429"/>
      <c r="G23" s="429"/>
      <c r="H23" s="429"/>
      <c r="I23" s="402"/>
      <c r="J23" s="430" t="s">
        <v>362</v>
      </c>
      <c r="K23" s="430"/>
      <c r="L23" s="430"/>
      <c r="M23" s="430"/>
      <c r="N23" s="430"/>
      <c r="O23" s="430"/>
      <c r="P23" s="431" t="s">
        <v>363</v>
      </c>
      <c r="Q23" s="431"/>
      <c r="R23" s="431"/>
      <c r="S23" s="431"/>
      <c r="T23" s="45" t="s">
        <v>123</v>
      </c>
      <c r="U23" s="208">
        <v>45</v>
      </c>
      <c r="V23" s="211">
        <f t="shared" si="0"/>
        <v>45</v>
      </c>
      <c r="W23" s="211">
        <f t="shared" si="0"/>
        <v>69</v>
      </c>
      <c r="X23" s="210">
        <f>+W23/V23</f>
        <v>1.5333333333333334</v>
      </c>
      <c r="Y23" s="283">
        <f>X23</f>
        <v>1.5333333333333334</v>
      </c>
    </row>
    <row r="24" spans="1:25" ht="12.75" customHeight="1" x14ac:dyDescent="0.25">
      <c r="A24" s="27"/>
      <c r="B24" s="27"/>
      <c r="C24" s="27"/>
      <c r="D24" s="27"/>
      <c r="E24" s="26"/>
      <c r="F24" s="26"/>
      <c r="G24" s="26"/>
      <c r="H24" s="26"/>
      <c r="I24" s="26"/>
      <c r="J24" s="26"/>
      <c r="K24" s="26"/>
      <c r="L24" s="26"/>
      <c r="M24" s="26"/>
      <c r="N24" s="26"/>
      <c r="O24" s="26"/>
      <c r="P24" s="26"/>
      <c r="Q24" s="26"/>
      <c r="R24" s="26"/>
      <c r="S24" s="28"/>
      <c r="T24" s="26"/>
      <c r="U24" s="26"/>
    </row>
    <row r="25" spans="1:25" ht="12.75" customHeight="1" x14ac:dyDescent="0.25">
      <c r="A25" s="27"/>
      <c r="B25" s="27"/>
      <c r="C25" s="27"/>
      <c r="D25" s="27"/>
      <c r="E25" s="26"/>
      <c r="F25" s="26"/>
      <c r="G25" s="26"/>
      <c r="H25" s="26"/>
      <c r="I25" s="26"/>
      <c r="J25" s="26"/>
      <c r="K25" s="26"/>
      <c r="L25" s="26"/>
      <c r="M25" s="26"/>
      <c r="N25" s="26"/>
      <c r="O25" s="26"/>
      <c r="P25" s="26"/>
      <c r="Q25" s="26"/>
      <c r="R25" s="26"/>
      <c r="S25" s="28"/>
      <c r="T25" s="26"/>
      <c r="U25" s="26"/>
    </row>
    <row r="26" spans="1:25" ht="95.25" customHeight="1" x14ac:dyDescent="0.25">
      <c r="A26" s="423" t="s">
        <v>45</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row>
    <row r="27" spans="1:25" x14ac:dyDescent="0.25">
      <c r="A27" s="16"/>
      <c r="B27" s="16"/>
      <c r="C27" s="16"/>
      <c r="D27" s="16"/>
      <c r="E27" s="16"/>
      <c r="F27" s="16"/>
      <c r="G27" s="16"/>
      <c r="H27" s="16"/>
      <c r="I27" s="16"/>
      <c r="J27" s="16"/>
      <c r="K27" s="16"/>
      <c r="L27" s="16"/>
      <c r="M27" s="16"/>
      <c r="N27" s="16"/>
      <c r="O27" s="16"/>
      <c r="P27" s="16"/>
      <c r="Q27" s="16"/>
      <c r="R27" s="16"/>
      <c r="S27" s="47"/>
      <c r="T27" s="16"/>
      <c r="U27" s="16"/>
    </row>
    <row r="28" spans="1:25" s="48" customFormat="1" ht="84" customHeight="1" x14ac:dyDescent="0.25">
      <c r="A28" s="379" t="s">
        <v>46</v>
      </c>
      <c r="B28" s="379"/>
      <c r="C28" s="379"/>
      <c r="D28" s="379"/>
      <c r="E28" s="379"/>
      <c r="F28" s="379"/>
      <c r="G28" s="379"/>
      <c r="H28" s="379"/>
      <c r="I28" s="391" t="s">
        <v>47</v>
      </c>
      <c r="J28" s="391"/>
      <c r="K28" s="391"/>
      <c r="L28" s="391"/>
      <c r="M28" s="391"/>
      <c r="N28" s="391"/>
      <c r="O28" s="379" t="s">
        <v>48</v>
      </c>
      <c r="P28" s="375" t="s">
        <v>49</v>
      </c>
      <c r="Q28" s="375"/>
      <c r="R28" s="375"/>
      <c r="S28" s="375" t="s">
        <v>50</v>
      </c>
      <c r="T28" s="376" t="s">
        <v>22</v>
      </c>
      <c r="U28" s="426" t="s">
        <v>51</v>
      </c>
      <c r="V28" s="378">
        <v>2018</v>
      </c>
      <c r="W28" s="378"/>
      <c r="X28" s="378"/>
      <c r="Y28" s="378"/>
    </row>
    <row r="29" spans="1:25" s="48" customFormat="1" ht="84" customHeight="1" x14ac:dyDescent="0.25">
      <c r="A29" s="379"/>
      <c r="B29" s="379"/>
      <c r="C29" s="379"/>
      <c r="D29" s="379"/>
      <c r="E29" s="379"/>
      <c r="F29" s="379"/>
      <c r="G29" s="379"/>
      <c r="H29" s="379"/>
      <c r="I29" s="391"/>
      <c r="J29" s="391"/>
      <c r="K29" s="391"/>
      <c r="L29" s="391"/>
      <c r="M29" s="391"/>
      <c r="N29" s="391"/>
      <c r="O29" s="379"/>
      <c r="P29" s="375"/>
      <c r="Q29" s="375"/>
      <c r="R29" s="375"/>
      <c r="S29" s="375"/>
      <c r="T29" s="376"/>
      <c r="U29" s="426"/>
      <c r="V29" s="36" t="s">
        <v>24</v>
      </c>
      <c r="W29" s="36" t="s">
        <v>25</v>
      </c>
      <c r="X29" s="37" t="s">
        <v>26</v>
      </c>
      <c r="Y29" s="38" t="s">
        <v>27</v>
      </c>
    </row>
    <row r="30" spans="1:25" ht="273.75" customHeight="1" x14ac:dyDescent="0.25">
      <c r="A30" s="390" t="s">
        <v>364</v>
      </c>
      <c r="B30" s="390"/>
      <c r="C30" s="390"/>
      <c r="D30" s="390"/>
      <c r="E30" s="390"/>
      <c r="F30" s="390"/>
      <c r="G30" s="390"/>
      <c r="H30" s="390"/>
      <c r="I30" s="390" t="s">
        <v>365</v>
      </c>
      <c r="J30" s="390"/>
      <c r="K30" s="390"/>
      <c r="L30" s="390"/>
      <c r="M30" s="390"/>
      <c r="N30" s="390"/>
      <c r="O30" s="51">
        <v>116</v>
      </c>
      <c r="P30" s="371" t="s">
        <v>366</v>
      </c>
      <c r="Q30" s="371"/>
      <c r="R30" s="371"/>
      <c r="S30" s="52" t="s">
        <v>55</v>
      </c>
      <c r="T30" s="40" t="s">
        <v>123</v>
      </c>
      <c r="U30" s="158">
        <v>45</v>
      </c>
      <c r="V30" s="42">
        <v>45</v>
      </c>
      <c r="W30" s="42">
        <v>69</v>
      </c>
      <c r="X30" s="56">
        <f>+W30/V30</f>
        <v>1.5333333333333334</v>
      </c>
      <c r="Y30" s="283">
        <f>X30</f>
        <v>1.5333333333333334</v>
      </c>
    </row>
    <row r="31" spans="1:25" ht="12.75" customHeight="1" x14ac:dyDescent="0.25">
      <c r="A31" s="27"/>
      <c r="B31" s="27"/>
      <c r="C31" s="27"/>
      <c r="D31" s="27"/>
      <c r="E31" s="26"/>
      <c r="F31" s="26"/>
      <c r="G31" s="26"/>
      <c r="H31" s="26"/>
      <c r="I31" s="26"/>
      <c r="J31" s="26"/>
      <c r="K31" s="26"/>
      <c r="L31" s="26"/>
      <c r="M31" s="26"/>
      <c r="N31" s="26"/>
      <c r="O31" s="26"/>
      <c r="P31" s="26"/>
      <c r="Q31" s="26"/>
      <c r="R31" s="26"/>
      <c r="S31" s="28"/>
      <c r="T31" s="26"/>
      <c r="U31" s="26"/>
    </row>
    <row r="32" spans="1:25" ht="12.75" customHeight="1" x14ac:dyDescent="0.25">
      <c r="A32" s="27"/>
      <c r="B32" s="27"/>
      <c r="C32" s="27"/>
      <c r="D32" s="27"/>
      <c r="E32" s="26"/>
      <c r="F32" s="26"/>
      <c r="G32" s="26"/>
      <c r="H32" s="26"/>
      <c r="I32" s="26"/>
      <c r="J32" s="26"/>
      <c r="K32" s="26"/>
      <c r="L32" s="26"/>
      <c r="M32" s="26"/>
      <c r="N32" s="26"/>
      <c r="O32" s="26"/>
      <c r="P32" s="26"/>
      <c r="Q32" s="26"/>
      <c r="R32" s="26"/>
      <c r="S32" s="28"/>
      <c r="T32" s="26"/>
      <c r="U32" s="26"/>
    </row>
    <row r="33" spans="1:46" ht="80.25" customHeight="1" x14ac:dyDescent="0.25">
      <c r="A33" s="356" t="s">
        <v>56</v>
      </c>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row>
    <row r="34" spans="1:46" s="6" customFormat="1" ht="12" customHeight="1" x14ac:dyDescent="0.25">
      <c r="A34" s="57"/>
      <c r="B34" s="57"/>
      <c r="C34" s="57"/>
      <c r="D34" s="57"/>
      <c r="E34" s="57"/>
      <c r="F34" s="57"/>
      <c r="G34" s="57"/>
      <c r="H34" s="57"/>
      <c r="I34" s="57"/>
      <c r="J34" s="57"/>
      <c r="K34" s="57"/>
      <c r="L34" s="57"/>
      <c r="M34" s="57"/>
      <c r="N34" s="57"/>
      <c r="O34" s="57"/>
      <c r="P34" s="57"/>
      <c r="Q34" s="57"/>
      <c r="R34" s="57"/>
      <c r="S34" s="57"/>
      <c r="T34" s="57"/>
      <c r="U34" s="57"/>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s="6" customFormat="1" ht="92.25" customHeight="1" x14ac:dyDescent="0.25">
      <c r="A35" s="385" t="s">
        <v>57</v>
      </c>
      <c r="B35" s="385"/>
      <c r="C35" s="386" t="s">
        <v>58</v>
      </c>
      <c r="D35" s="386"/>
      <c r="E35" s="386"/>
      <c r="F35" s="386"/>
      <c r="G35" s="386"/>
      <c r="H35" s="386"/>
      <c r="I35" s="386"/>
      <c r="J35" s="386"/>
      <c r="K35" s="386"/>
      <c r="L35" s="386"/>
      <c r="M35" s="386"/>
      <c r="N35" s="386"/>
      <c r="O35" s="386"/>
      <c r="P35" s="386"/>
      <c r="Q35" s="386"/>
      <c r="R35" s="386"/>
      <c r="S35" s="386"/>
      <c r="T35" s="386"/>
      <c r="U35" s="386"/>
      <c r="V35" s="386"/>
      <c r="W35" s="386"/>
      <c r="X35" s="386"/>
      <c r="Y35" s="386"/>
      <c r="Z35" s="2"/>
      <c r="AA35" s="2"/>
      <c r="AB35" s="2"/>
      <c r="AC35" s="2"/>
      <c r="AD35" s="2"/>
      <c r="AE35" s="2"/>
      <c r="AF35" s="2"/>
      <c r="AG35" s="2"/>
      <c r="AH35" s="2"/>
      <c r="AI35" s="2"/>
      <c r="AJ35" s="2"/>
      <c r="AK35" s="2"/>
      <c r="AL35" s="2"/>
      <c r="AM35" s="2"/>
      <c r="AN35" s="2"/>
      <c r="AO35" s="2"/>
      <c r="AP35" s="2"/>
      <c r="AQ35" s="2"/>
      <c r="AR35" s="2"/>
      <c r="AS35" s="2"/>
      <c r="AT35" s="2"/>
    </row>
    <row r="36" spans="1:46" s="6" customFormat="1" ht="94.5" customHeight="1" x14ac:dyDescent="0.25">
      <c r="A36" s="385" t="s">
        <v>59</v>
      </c>
      <c r="B36" s="385"/>
      <c r="C36" s="386" t="s">
        <v>60</v>
      </c>
      <c r="D36" s="386"/>
      <c r="E36" s="386"/>
      <c r="F36" s="386"/>
      <c r="G36" s="386"/>
      <c r="H36" s="386"/>
      <c r="I36" s="386"/>
      <c r="J36" s="386"/>
      <c r="K36" s="386"/>
      <c r="L36" s="386"/>
      <c r="M36" s="386"/>
      <c r="N36" s="386"/>
      <c r="O36" s="386"/>
      <c r="P36" s="386"/>
      <c r="Q36" s="386"/>
      <c r="R36" s="386"/>
      <c r="S36" s="386"/>
      <c r="T36" s="386"/>
      <c r="U36" s="386"/>
      <c r="V36" s="386"/>
      <c r="W36" s="386"/>
      <c r="X36" s="386"/>
      <c r="Y36" s="386"/>
      <c r="Z36" s="2"/>
      <c r="AA36" s="2"/>
      <c r="AB36" s="2"/>
      <c r="AC36" s="2"/>
      <c r="AD36" s="2"/>
      <c r="AE36" s="2"/>
      <c r="AF36" s="2"/>
      <c r="AG36" s="2"/>
      <c r="AH36" s="2"/>
      <c r="AI36" s="2"/>
      <c r="AJ36" s="2"/>
      <c r="AK36" s="2"/>
      <c r="AL36" s="2"/>
      <c r="AM36" s="2"/>
      <c r="AN36" s="2"/>
      <c r="AO36" s="2"/>
      <c r="AP36" s="2"/>
      <c r="AQ36" s="2"/>
      <c r="AR36" s="2"/>
      <c r="AS36" s="2"/>
      <c r="AT36" s="2"/>
    </row>
    <row r="37" spans="1:46" s="6" customFormat="1" ht="159.75" customHeight="1" x14ac:dyDescent="0.25">
      <c r="A37" s="385" t="s">
        <v>61</v>
      </c>
      <c r="B37" s="385"/>
      <c r="C37" s="386" t="s">
        <v>62</v>
      </c>
      <c r="D37" s="386"/>
      <c r="E37" s="386"/>
      <c r="F37" s="386"/>
      <c r="G37" s="386"/>
      <c r="H37" s="386"/>
      <c r="I37" s="386"/>
      <c r="J37" s="386"/>
      <c r="K37" s="386"/>
      <c r="L37" s="386"/>
      <c r="M37" s="386"/>
      <c r="N37" s="386"/>
      <c r="O37" s="386"/>
      <c r="P37" s="386"/>
      <c r="Q37" s="386"/>
      <c r="R37" s="386"/>
      <c r="S37" s="386"/>
      <c r="T37" s="386"/>
      <c r="U37" s="386"/>
      <c r="V37" s="386"/>
      <c r="W37" s="386"/>
      <c r="X37" s="386"/>
      <c r="Y37" s="386"/>
      <c r="Z37" s="2"/>
      <c r="AA37" s="2"/>
      <c r="AB37" s="2"/>
      <c r="AC37" s="2"/>
      <c r="AD37" s="2"/>
      <c r="AE37" s="2"/>
      <c r="AF37" s="2"/>
      <c r="AG37" s="2"/>
      <c r="AH37" s="2"/>
      <c r="AI37" s="2"/>
      <c r="AJ37" s="2"/>
      <c r="AK37" s="2"/>
      <c r="AL37" s="2"/>
      <c r="AM37" s="2"/>
      <c r="AN37" s="2"/>
      <c r="AO37" s="2"/>
      <c r="AP37" s="2"/>
      <c r="AQ37" s="2"/>
      <c r="AR37" s="2"/>
      <c r="AS37" s="2"/>
      <c r="AT37" s="2"/>
    </row>
    <row r="38" spans="1:46" s="6" customFormat="1" ht="17.25" customHeight="1" x14ac:dyDescent="0.25">
      <c r="A38" s="57"/>
      <c r="B38" s="57"/>
      <c r="C38" s="57"/>
      <c r="D38" s="57"/>
      <c r="E38" s="57"/>
      <c r="F38" s="57"/>
      <c r="G38" s="57"/>
      <c r="H38" s="57"/>
      <c r="I38" s="57"/>
      <c r="J38" s="57"/>
      <c r="K38" s="57"/>
      <c r="L38" s="57"/>
      <c r="M38" s="57"/>
      <c r="N38" s="57"/>
      <c r="O38" s="57"/>
      <c r="P38" s="57"/>
      <c r="Q38" s="57"/>
      <c r="R38" s="57"/>
      <c r="S38" s="57"/>
      <c r="T38" s="57"/>
      <c r="U38" s="57"/>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ht="43.5" customHeight="1" x14ac:dyDescent="0.25">
      <c r="A39" s="379" t="s">
        <v>63</v>
      </c>
      <c r="B39" s="379"/>
      <c r="C39" s="379" t="s">
        <v>64</v>
      </c>
      <c r="D39" s="379" t="s">
        <v>65</v>
      </c>
      <c r="E39" s="380" t="s">
        <v>66</v>
      </c>
      <c r="F39" s="379" t="s">
        <v>67</v>
      </c>
      <c r="G39" s="379"/>
      <c r="H39" s="379"/>
      <c r="I39" s="379"/>
      <c r="J39" s="379" t="s">
        <v>68</v>
      </c>
      <c r="K39" s="384" t="s">
        <v>69</v>
      </c>
      <c r="L39" s="379" t="s">
        <v>70</v>
      </c>
      <c r="M39" s="379"/>
      <c r="N39" s="379"/>
      <c r="O39" s="379" t="s">
        <v>71</v>
      </c>
      <c r="P39" s="375" t="s">
        <v>72</v>
      </c>
      <c r="Q39" s="375"/>
      <c r="R39" s="375"/>
      <c r="S39" s="375" t="s">
        <v>50</v>
      </c>
      <c r="T39" s="376" t="s">
        <v>22</v>
      </c>
      <c r="U39" s="376" t="s">
        <v>367</v>
      </c>
      <c r="V39" s="378">
        <v>2018</v>
      </c>
      <c r="W39" s="378"/>
      <c r="X39" s="378"/>
      <c r="Y39" s="378"/>
    </row>
    <row r="40" spans="1:46" ht="140.25" customHeight="1" x14ac:dyDescent="0.25">
      <c r="A40" s="379"/>
      <c r="B40" s="379"/>
      <c r="C40" s="379"/>
      <c r="D40" s="379"/>
      <c r="E40" s="380"/>
      <c r="F40" s="379"/>
      <c r="G40" s="379"/>
      <c r="H40" s="379"/>
      <c r="I40" s="379"/>
      <c r="J40" s="379"/>
      <c r="K40" s="384"/>
      <c r="L40" s="379"/>
      <c r="M40" s="379"/>
      <c r="N40" s="379"/>
      <c r="O40" s="379"/>
      <c r="P40" s="375"/>
      <c r="Q40" s="375"/>
      <c r="R40" s="375"/>
      <c r="S40" s="375"/>
      <c r="T40" s="376"/>
      <c r="U40" s="376"/>
      <c r="V40" s="36" t="s">
        <v>24</v>
      </c>
      <c r="W40" s="36" t="s">
        <v>25</v>
      </c>
      <c r="X40" s="37" t="s">
        <v>26</v>
      </c>
      <c r="Y40" s="38" t="s">
        <v>27</v>
      </c>
    </row>
    <row r="41" spans="1:46" ht="307.5" customHeight="1" x14ac:dyDescent="0.25">
      <c r="A41" s="381" t="s">
        <v>368</v>
      </c>
      <c r="B41" s="381"/>
      <c r="C41" s="58" t="s">
        <v>304</v>
      </c>
      <c r="D41" s="58" t="s">
        <v>369</v>
      </c>
      <c r="E41" s="59" t="s">
        <v>370</v>
      </c>
      <c r="F41" s="381" t="s">
        <v>370</v>
      </c>
      <c r="G41" s="381"/>
      <c r="H41" s="381"/>
      <c r="I41" s="381"/>
      <c r="J41" s="58" t="s">
        <v>370</v>
      </c>
      <c r="K41" s="60" t="s">
        <v>349</v>
      </c>
      <c r="L41" s="383" t="s">
        <v>371</v>
      </c>
      <c r="M41" s="383"/>
      <c r="N41" s="383"/>
      <c r="O41" s="58" t="s">
        <v>310</v>
      </c>
      <c r="P41" s="371" t="s">
        <v>370</v>
      </c>
      <c r="Q41" s="371"/>
      <c r="R41" s="371"/>
      <c r="S41" s="61"/>
      <c r="T41" s="45"/>
      <c r="U41" s="162"/>
      <c r="V41" s="42"/>
      <c r="W41" s="42"/>
      <c r="X41" s="56" t="e">
        <f>+W41/V41</f>
        <v>#DIV/0!</v>
      </c>
      <c r="Y41" s="283" t="e">
        <f>X41</f>
        <v>#DIV/0!</v>
      </c>
    </row>
    <row r="42" spans="1:46" ht="307.5" customHeight="1" x14ac:dyDescent="0.25">
      <c r="A42" s="381" t="s">
        <v>372</v>
      </c>
      <c r="B42" s="381"/>
      <c r="C42" s="58" t="s">
        <v>304</v>
      </c>
      <c r="D42" s="58" t="s">
        <v>369</v>
      </c>
      <c r="E42" s="59" t="s">
        <v>370</v>
      </c>
      <c r="F42" s="381" t="s">
        <v>370</v>
      </c>
      <c r="G42" s="381"/>
      <c r="H42" s="381"/>
      <c r="I42" s="381"/>
      <c r="J42" s="58" t="s">
        <v>370</v>
      </c>
      <c r="K42" s="60" t="s">
        <v>349</v>
      </c>
      <c r="L42" s="383" t="s">
        <v>373</v>
      </c>
      <c r="M42" s="383"/>
      <c r="N42" s="383"/>
      <c r="O42" s="58" t="s">
        <v>310</v>
      </c>
      <c r="P42" s="371" t="s">
        <v>370</v>
      </c>
      <c r="Q42" s="371"/>
      <c r="R42" s="371"/>
      <c r="S42" s="61"/>
      <c r="T42" s="45"/>
      <c r="U42" s="162"/>
      <c r="V42" s="42"/>
      <c r="W42" s="42"/>
      <c r="X42" s="56" t="e">
        <f>+W42/V42</f>
        <v>#DIV/0!</v>
      </c>
      <c r="Y42" s="283" t="e">
        <f>X42</f>
        <v>#DIV/0!</v>
      </c>
    </row>
    <row r="43" spans="1:46" ht="307.5" customHeight="1" x14ac:dyDescent="0.25">
      <c r="A43" s="381" t="s">
        <v>374</v>
      </c>
      <c r="B43" s="381"/>
      <c r="C43" s="58" t="s">
        <v>304</v>
      </c>
      <c r="D43" s="58" t="s">
        <v>369</v>
      </c>
      <c r="E43" s="59" t="s">
        <v>370</v>
      </c>
      <c r="F43" s="381" t="s">
        <v>370</v>
      </c>
      <c r="G43" s="381"/>
      <c r="H43" s="381"/>
      <c r="I43" s="381"/>
      <c r="J43" s="58" t="s">
        <v>370</v>
      </c>
      <c r="K43" s="60" t="s">
        <v>349</v>
      </c>
      <c r="L43" s="383" t="s">
        <v>375</v>
      </c>
      <c r="M43" s="383"/>
      <c r="N43" s="383"/>
      <c r="O43" s="58" t="s">
        <v>310</v>
      </c>
      <c r="P43" s="371" t="s">
        <v>370</v>
      </c>
      <c r="Q43" s="371"/>
      <c r="R43" s="371"/>
      <c r="S43" s="61"/>
      <c r="T43" s="45"/>
      <c r="U43" s="160"/>
      <c r="V43" s="42"/>
      <c r="W43" s="42"/>
      <c r="X43" s="56" t="e">
        <f>+W43/V43</f>
        <v>#DIV/0!</v>
      </c>
      <c r="Y43" s="283" t="e">
        <f>X43</f>
        <v>#DIV/0!</v>
      </c>
    </row>
    <row r="44" spans="1:46" ht="142.5" hidden="1" customHeight="1" x14ac:dyDescent="0.25">
      <c r="A44" s="365"/>
      <c r="B44" s="365"/>
      <c r="C44" s="58"/>
      <c r="D44" s="58"/>
      <c r="E44" s="59"/>
      <c r="F44" s="365"/>
      <c r="G44" s="365"/>
      <c r="H44" s="365"/>
      <c r="I44" s="365"/>
      <c r="J44" s="58"/>
      <c r="K44" s="60"/>
      <c r="L44" s="365"/>
      <c r="M44" s="365"/>
      <c r="N44" s="365"/>
      <c r="O44" s="58" t="s">
        <v>318</v>
      </c>
      <c r="P44" s="367"/>
      <c r="Q44" s="367"/>
      <c r="R44" s="367"/>
      <c r="S44" s="161"/>
      <c r="T44" s="45"/>
      <c r="U44" s="162"/>
    </row>
    <row r="45" spans="1:46" ht="142.5" hidden="1" customHeight="1" x14ac:dyDescent="0.25">
      <c r="A45" s="365"/>
      <c r="B45" s="365"/>
      <c r="C45" s="58"/>
      <c r="D45" s="58"/>
      <c r="E45" s="59"/>
      <c r="F45" s="365"/>
      <c r="G45" s="365"/>
      <c r="H45" s="365"/>
      <c r="I45" s="365"/>
      <c r="J45" s="58"/>
      <c r="K45" s="60"/>
      <c r="L45" s="365"/>
      <c r="M45" s="365"/>
      <c r="N45" s="365"/>
      <c r="O45" s="58" t="s">
        <v>318</v>
      </c>
      <c r="P45" s="367"/>
      <c r="Q45" s="367"/>
      <c r="R45" s="367"/>
      <c r="S45" s="161"/>
      <c r="T45" s="45"/>
      <c r="U45" s="162"/>
    </row>
    <row r="46" spans="1:46" ht="142.5" hidden="1" customHeight="1" x14ac:dyDescent="0.25">
      <c r="A46" s="365"/>
      <c r="B46" s="365"/>
      <c r="C46" s="58"/>
      <c r="D46" s="58"/>
      <c r="E46" s="59"/>
      <c r="F46" s="365"/>
      <c r="G46" s="365"/>
      <c r="H46" s="365"/>
      <c r="I46" s="365"/>
      <c r="J46" s="58"/>
      <c r="K46" s="60"/>
      <c r="L46" s="365"/>
      <c r="M46" s="365"/>
      <c r="N46" s="365"/>
      <c r="O46" s="58" t="s">
        <v>318</v>
      </c>
      <c r="P46" s="367"/>
      <c r="Q46" s="367"/>
      <c r="R46" s="367"/>
      <c r="S46" s="161"/>
      <c r="T46" s="45"/>
      <c r="U46" s="162"/>
    </row>
    <row r="47" spans="1:46" ht="142.5" hidden="1" customHeight="1" x14ac:dyDescent="0.25">
      <c r="A47" s="365"/>
      <c r="B47" s="365"/>
      <c r="C47" s="58"/>
      <c r="D47" s="58"/>
      <c r="E47" s="59"/>
      <c r="F47" s="365"/>
      <c r="G47" s="365"/>
      <c r="H47" s="365"/>
      <c r="I47" s="365"/>
      <c r="J47" s="58"/>
      <c r="K47" s="60"/>
      <c r="L47" s="365"/>
      <c r="M47" s="365"/>
      <c r="N47" s="365"/>
      <c r="O47" s="58" t="s">
        <v>318</v>
      </c>
      <c r="P47" s="367"/>
      <c r="Q47" s="367"/>
      <c r="R47" s="367"/>
      <c r="S47" s="161"/>
      <c r="T47" s="45"/>
      <c r="U47" s="162"/>
    </row>
    <row r="48" spans="1:46" ht="142.5" hidden="1" customHeight="1" x14ac:dyDescent="0.25">
      <c r="A48" s="365"/>
      <c r="B48" s="365"/>
      <c r="C48" s="58"/>
      <c r="D48" s="58"/>
      <c r="E48" s="59"/>
      <c r="F48" s="365"/>
      <c r="G48" s="365"/>
      <c r="H48" s="365"/>
      <c r="I48" s="365"/>
      <c r="J48" s="58"/>
      <c r="K48" s="60"/>
      <c r="L48" s="365"/>
      <c r="M48" s="365"/>
      <c r="N48" s="365"/>
      <c r="O48" s="58" t="s">
        <v>318</v>
      </c>
      <c r="P48" s="367"/>
      <c r="Q48" s="367"/>
      <c r="R48" s="367"/>
      <c r="S48" s="161"/>
      <c r="T48" s="45"/>
      <c r="U48" s="162"/>
    </row>
    <row r="49" spans="1:46" ht="142.5" hidden="1" customHeight="1" x14ac:dyDescent="0.25">
      <c r="A49" s="365"/>
      <c r="B49" s="365"/>
      <c r="C49" s="58"/>
      <c r="D49" s="58"/>
      <c r="E49" s="59"/>
      <c r="F49" s="365"/>
      <c r="G49" s="365"/>
      <c r="H49" s="365"/>
      <c r="I49" s="365"/>
      <c r="J49" s="58"/>
      <c r="K49" s="60"/>
      <c r="L49" s="365"/>
      <c r="M49" s="365"/>
      <c r="N49" s="365"/>
      <c r="O49" s="58" t="s">
        <v>81</v>
      </c>
      <c r="P49" s="367"/>
      <c r="Q49" s="367"/>
      <c r="R49" s="367"/>
      <c r="S49" s="161"/>
      <c r="T49" s="45"/>
      <c r="U49" s="162"/>
    </row>
    <row r="50" spans="1:46" ht="142.5" hidden="1" customHeight="1" x14ac:dyDescent="0.25">
      <c r="A50" s="365"/>
      <c r="B50" s="365"/>
      <c r="C50" s="58"/>
      <c r="D50" s="58"/>
      <c r="E50" s="59"/>
      <c r="F50" s="365"/>
      <c r="G50" s="365"/>
      <c r="H50" s="365"/>
      <c r="I50" s="365"/>
      <c r="J50" s="58"/>
      <c r="K50" s="60"/>
      <c r="L50" s="365"/>
      <c r="M50" s="365"/>
      <c r="N50" s="365"/>
      <c r="O50" s="58" t="s">
        <v>81</v>
      </c>
      <c r="P50" s="367"/>
      <c r="Q50" s="367"/>
      <c r="R50" s="367"/>
      <c r="S50" s="161"/>
      <c r="T50" s="45"/>
      <c r="U50" s="162"/>
    </row>
    <row r="51" spans="1:46" s="6" customFormat="1" ht="142.5" hidden="1" customHeight="1" x14ac:dyDescent="0.25">
      <c r="A51" s="365"/>
      <c r="B51" s="365"/>
      <c r="C51" s="58"/>
      <c r="D51" s="58"/>
      <c r="E51" s="59"/>
      <c r="F51" s="365"/>
      <c r="G51" s="365"/>
      <c r="H51" s="365"/>
      <c r="I51" s="365"/>
      <c r="J51" s="58"/>
      <c r="K51" s="60"/>
      <c r="L51" s="365"/>
      <c r="M51" s="365"/>
      <c r="N51" s="365"/>
      <c r="O51" s="58" t="s">
        <v>81</v>
      </c>
      <c r="P51" s="367"/>
      <c r="Q51" s="367"/>
      <c r="R51" s="367"/>
      <c r="S51" s="161"/>
      <c r="T51" s="45"/>
      <c r="U51" s="16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46" s="6" customFormat="1" ht="142.5" hidden="1" customHeight="1" x14ac:dyDescent="0.25">
      <c r="A52" s="365"/>
      <c r="B52" s="365"/>
      <c r="C52" s="58"/>
      <c r="D52" s="58"/>
      <c r="E52" s="59"/>
      <c r="F52" s="365"/>
      <c r="G52" s="365"/>
      <c r="H52" s="365"/>
      <c r="I52" s="365"/>
      <c r="J52" s="58"/>
      <c r="K52" s="60"/>
      <c r="L52" s="365"/>
      <c r="M52" s="365"/>
      <c r="N52" s="365"/>
      <c r="O52" s="58" t="s">
        <v>81</v>
      </c>
      <c r="P52" s="367"/>
      <c r="Q52" s="367"/>
      <c r="R52" s="367"/>
      <c r="S52" s="161"/>
      <c r="T52" s="45"/>
      <c r="U52" s="162"/>
      <c r="V52" s="2"/>
      <c r="W52" s="2"/>
      <c r="X52" s="2"/>
      <c r="Y52" s="2"/>
      <c r="Z52" s="2"/>
      <c r="AA52" s="2"/>
      <c r="AB52" s="2"/>
      <c r="AC52" s="2"/>
      <c r="AD52" s="2"/>
      <c r="AE52" s="2"/>
      <c r="AF52" s="2"/>
      <c r="AG52" s="2"/>
      <c r="AH52" s="2"/>
      <c r="AI52" s="2"/>
      <c r="AJ52" s="2"/>
      <c r="AK52" s="2"/>
      <c r="AL52" s="2"/>
      <c r="AM52" s="2"/>
      <c r="AN52" s="2"/>
      <c r="AO52" s="2"/>
      <c r="AP52" s="2"/>
      <c r="AQ52" s="2"/>
      <c r="AR52" s="2"/>
      <c r="AS52" s="2"/>
      <c r="AT52" s="2"/>
    </row>
    <row r="53" spans="1:46" s="6" customFormat="1" ht="142.5" hidden="1" customHeight="1" x14ac:dyDescent="0.25">
      <c r="A53" s="365"/>
      <c r="B53" s="365"/>
      <c r="C53" s="58"/>
      <c r="D53" s="58"/>
      <c r="E53" s="59"/>
      <c r="F53" s="365"/>
      <c r="G53" s="365"/>
      <c r="H53" s="365"/>
      <c r="I53" s="365"/>
      <c r="J53" s="58"/>
      <c r="K53" s="60"/>
      <c r="L53" s="365"/>
      <c r="M53" s="365"/>
      <c r="N53" s="365"/>
      <c r="O53" s="58" t="s">
        <v>81</v>
      </c>
      <c r="P53" s="367"/>
      <c r="Q53" s="367"/>
      <c r="R53" s="367"/>
      <c r="S53" s="161"/>
      <c r="T53" s="45"/>
      <c r="U53" s="162"/>
      <c r="V53" s="2"/>
      <c r="W53" s="2"/>
      <c r="X53" s="2"/>
      <c r="Y53" s="2"/>
      <c r="Z53" s="2"/>
      <c r="AA53" s="2"/>
      <c r="AB53" s="2"/>
      <c r="AC53" s="2"/>
      <c r="AD53" s="2"/>
      <c r="AE53" s="2"/>
      <c r="AF53" s="2"/>
      <c r="AG53" s="2"/>
      <c r="AH53" s="2"/>
      <c r="AI53" s="2"/>
      <c r="AJ53" s="2"/>
      <c r="AK53" s="2"/>
      <c r="AL53" s="2"/>
      <c r="AM53" s="2"/>
      <c r="AN53" s="2"/>
      <c r="AO53" s="2"/>
      <c r="AP53" s="2"/>
      <c r="AQ53" s="2"/>
      <c r="AR53" s="2"/>
      <c r="AS53" s="2"/>
      <c r="AT53" s="2"/>
    </row>
    <row r="54" spans="1:46" s="6" customFormat="1" ht="142.5" hidden="1" customHeight="1" x14ac:dyDescent="0.25">
      <c r="A54" s="365"/>
      <c r="B54" s="365"/>
      <c r="C54" s="58"/>
      <c r="D54" s="58"/>
      <c r="E54" s="59"/>
      <c r="F54" s="365"/>
      <c r="G54" s="365"/>
      <c r="H54" s="365"/>
      <c r="I54" s="365"/>
      <c r="J54" s="58"/>
      <c r="K54" s="60"/>
      <c r="L54" s="365"/>
      <c r="M54" s="365"/>
      <c r="N54" s="365"/>
      <c r="O54" s="58" t="s">
        <v>81</v>
      </c>
      <c r="P54" s="367"/>
      <c r="Q54" s="367"/>
      <c r="R54" s="367"/>
      <c r="S54" s="161"/>
      <c r="T54" s="45"/>
      <c r="U54" s="162"/>
      <c r="V54" s="2"/>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s="6" customFormat="1" ht="142.5" hidden="1" customHeight="1" x14ac:dyDescent="0.25">
      <c r="A55" s="365"/>
      <c r="B55" s="365"/>
      <c r="C55" s="58"/>
      <c r="D55" s="58"/>
      <c r="E55" s="59"/>
      <c r="F55" s="365"/>
      <c r="G55" s="365"/>
      <c r="H55" s="365"/>
      <c r="I55" s="365"/>
      <c r="J55" s="58"/>
      <c r="K55" s="60"/>
      <c r="L55" s="365"/>
      <c r="M55" s="365"/>
      <c r="N55" s="365"/>
      <c r="O55" s="58" t="s">
        <v>319</v>
      </c>
      <c r="P55" s="367"/>
      <c r="Q55" s="367"/>
      <c r="R55" s="367"/>
      <c r="S55" s="161"/>
      <c r="T55" s="45"/>
      <c r="U55" s="162"/>
      <c r="V55" s="2"/>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s="6" customFormat="1" ht="142.5" hidden="1" customHeight="1" x14ac:dyDescent="0.25">
      <c r="A56" s="365"/>
      <c r="B56" s="365"/>
      <c r="C56" s="58"/>
      <c r="D56" s="58"/>
      <c r="E56" s="59"/>
      <c r="F56" s="365"/>
      <c r="G56" s="365"/>
      <c r="H56" s="365"/>
      <c r="I56" s="365"/>
      <c r="J56" s="58"/>
      <c r="K56" s="60"/>
      <c r="L56" s="365"/>
      <c r="M56" s="365"/>
      <c r="N56" s="365"/>
      <c r="O56" s="58" t="s">
        <v>319</v>
      </c>
      <c r="P56" s="367"/>
      <c r="Q56" s="367"/>
      <c r="R56" s="367"/>
      <c r="S56" s="161"/>
      <c r="T56" s="45"/>
      <c r="U56" s="162"/>
      <c r="V56" s="2"/>
      <c r="W56" s="2"/>
      <c r="X56" s="2"/>
      <c r="Y56" s="2"/>
      <c r="Z56" s="2"/>
      <c r="AA56" s="2"/>
      <c r="AB56" s="2"/>
      <c r="AC56" s="2"/>
      <c r="AD56" s="2"/>
      <c r="AE56" s="2"/>
      <c r="AF56" s="2"/>
      <c r="AG56" s="2"/>
      <c r="AH56" s="2"/>
      <c r="AI56" s="2"/>
      <c r="AJ56" s="2"/>
      <c r="AK56" s="2"/>
      <c r="AL56" s="2"/>
      <c r="AM56" s="2"/>
      <c r="AN56" s="2"/>
      <c r="AO56" s="2"/>
      <c r="AP56" s="2"/>
      <c r="AQ56" s="2"/>
      <c r="AR56" s="2"/>
      <c r="AS56" s="2"/>
      <c r="AT56" s="2"/>
    </row>
    <row r="57" spans="1:46" s="6" customFormat="1" ht="142.5" hidden="1" customHeight="1" x14ac:dyDescent="0.25">
      <c r="A57" s="365"/>
      <c r="B57" s="365"/>
      <c r="C57" s="58"/>
      <c r="D57" s="58"/>
      <c r="E57" s="59"/>
      <c r="F57" s="365"/>
      <c r="G57" s="365"/>
      <c r="H57" s="365"/>
      <c r="I57" s="365"/>
      <c r="J57" s="58"/>
      <c r="K57" s="60"/>
      <c r="L57" s="365"/>
      <c r="M57" s="365"/>
      <c r="N57" s="365"/>
      <c r="O57" s="58" t="s">
        <v>318</v>
      </c>
      <c r="P57" s="367"/>
      <c r="Q57" s="367"/>
      <c r="R57" s="367"/>
      <c r="S57" s="161"/>
      <c r="T57" s="45"/>
      <c r="U57" s="162"/>
      <c r="V57" s="2"/>
      <c r="W57" s="2"/>
      <c r="X57" s="2"/>
      <c r="Y57" s="2"/>
      <c r="Z57" s="2"/>
      <c r="AA57" s="2"/>
      <c r="AB57" s="2"/>
      <c r="AC57" s="2"/>
      <c r="AD57" s="2"/>
      <c r="AE57" s="2"/>
      <c r="AF57" s="2"/>
      <c r="AG57" s="2"/>
      <c r="AH57" s="2"/>
      <c r="AI57" s="2"/>
      <c r="AJ57" s="2"/>
      <c r="AK57" s="2"/>
      <c r="AL57" s="2"/>
      <c r="AM57" s="2"/>
      <c r="AN57" s="2"/>
      <c r="AO57" s="2"/>
      <c r="AP57" s="2"/>
      <c r="AQ57" s="2"/>
      <c r="AR57" s="2"/>
      <c r="AS57" s="2"/>
      <c r="AT57" s="2"/>
    </row>
    <row r="58" spans="1:46" s="6" customFormat="1" ht="142.5" hidden="1" customHeight="1" x14ac:dyDescent="0.25">
      <c r="A58" s="365"/>
      <c r="B58" s="365"/>
      <c r="C58" s="58"/>
      <c r="D58" s="58"/>
      <c r="E58" s="59"/>
      <c r="F58" s="365"/>
      <c r="G58" s="365"/>
      <c r="H58" s="365"/>
      <c r="I58" s="365"/>
      <c r="J58" s="58"/>
      <c r="K58" s="60"/>
      <c r="L58" s="365"/>
      <c r="M58" s="365"/>
      <c r="N58" s="365"/>
      <c r="O58" s="58" t="s">
        <v>318</v>
      </c>
      <c r="P58" s="367"/>
      <c r="Q58" s="367"/>
      <c r="R58" s="367"/>
      <c r="S58" s="161"/>
      <c r="T58" s="45"/>
      <c r="U58" s="162"/>
      <c r="V58" s="2"/>
      <c r="W58" s="2"/>
      <c r="X58" s="2"/>
      <c r="Y58" s="2"/>
      <c r="Z58" s="2"/>
      <c r="AA58" s="2"/>
      <c r="AB58" s="2"/>
      <c r="AC58" s="2"/>
      <c r="AD58" s="2"/>
      <c r="AE58" s="2"/>
      <c r="AF58" s="2"/>
      <c r="AG58" s="2"/>
      <c r="AH58" s="2"/>
      <c r="AI58" s="2"/>
      <c r="AJ58" s="2"/>
      <c r="AK58" s="2"/>
      <c r="AL58" s="2"/>
      <c r="AM58" s="2"/>
      <c r="AN58" s="2"/>
      <c r="AO58" s="2"/>
      <c r="AP58" s="2"/>
      <c r="AQ58" s="2"/>
      <c r="AR58" s="2"/>
      <c r="AS58" s="2"/>
      <c r="AT58" s="2"/>
    </row>
    <row r="59" spans="1:46" s="6" customFormat="1" ht="142.5" hidden="1" customHeight="1" x14ac:dyDescent="0.25">
      <c r="A59" s="365"/>
      <c r="B59" s="365"/>
      <c r="C59" s="58"/>
      <c r="D59" s="58"/>
      <c r="E59" s="59"/>
      <c r="F59" s="365"/>
      <c r="G59" s="365"/>
      <c r="H59" s="365"/>
      <c r="I59" s="365"/>
      <c r="J59" s="58"/>
      <c r="K59" s="60"/>
      <c r="L59" s="365"/>
      <c r="M59" s="365"/>
      <c r="N59" s="365"/>
      <c r="O59" s="58" t="s">
        <v>318</v>
      </c>
      <c r="P59" s="367"/>
      <c r="Q59" s="367"/>
      <c r="R59" s="367"/>
      <c r="S59" s="161"/>
      <c r="T59" s="45"/>
      <c r="U59" s="162"/>
      <c r="V59" s="2"/>
      <c r="W59" s="2"/>
      <c r="X59" s="2"/>
      <c r="Y59" s="2"/>
      <c r="Z59" s="2"/>
      <c r="AA59" s="2"/>
      <c r="AB59" s="2"/>
      <c r="AC59" s="2"/>
      <c r="AD59" s="2"/>
      <c r="AE59" s="2"/>
      <c r="AF59" s="2"/>
      <c r="AG59" s="2"/>
      <c r="AH59" s="2"/>
      <c r="AI59" s="2"/>
      <c r="AJ59" s="2"/>
      <c r="AK59" s="2"/>
      <c r="AL59" s="2"/>
      <c r="AM59" s="2"/>
      <c r="AN59" s="2"/>
      <c r="AO59" s="2"/>
      <c r="AP59" s="2"/>
      <c r="AQ59" s="2"/>
      <c r="AR59" s="2"/>
      <c r="AS59" s="2"/>
      <c r="AT59" s="2"/>
    </row>
    <row r="60" spans="1:46" s="6" customFormat="1" ht="142.5" hidden="1" customHeight="1" x14ac:dyDescent="0.25">
      <c r="A60" s="365"/>
      <c r="B60" s="365"/>
      <c r="C60" s="58"/>
      <c r="D60" s="58"/>
      <c r="E60" s="59"/>
      <c r="F60" s="365"/>
      <c r="G60" s="365"/>
      <c r="H60" s="365"/>
      <c r="I60" s="365"/>
      <c r="J60" s="58"/>
      <c r="K60" s="60"/>
      <c r="L60" s="365"/>
      <c r="M60" s="365"/>
      <c r="N60" s="365"/>
      <c r="O60" s="58" t="s">
        <v>318</v>
      </c>
      <c r="P60" s="367"/>
      <c r="Q60" s="367"/>
      <c r="R60" s="367"/>
      <c r="S60" s="161"/>
      <c r="T60" s="45"/>
      <c r="U60" s="162"/>
      <c r="V60" s="2"/>
      <c r="W60" s="2"/>
      <c r="X60" s="2"/>
      <c r="Y60" s="2"/>
      <c r="Z60" s="2"/>
      <c r="AA60" s="2"/>
      <c r="AB60" s="2"/>
      <c r="AC60" s="2"/>
      <c r="AD60" s="2"/>
      <c r="AE60" s="2"/>
      <c r="AF60" s="2"/>
      <c r="AG60" s="2"/>
      <c r="AH60" s="2"/>
      <c r="AI60" s="2"/>
      <c r="AJ60" s="2"/>
      <c r="AK60" s="2"/>
      <c r="AL60" s="2"/>
      <c r="AM60" s="2"/>
      <c r="AN60" s="2"/>
      <c r="AO60" s="2"/>
      <c r="AP60" s="2"/>
      <c r="AQ60" s="2"/>
      <c r="AR60" s="2"/>
      <c r="AS60" s="2"/>
      <c r="AT60" s="2"/>
    </row>
    <row r="61" spans="1:46" s="6" customFormat="1" ht="142.5" hidden="1" customHeight="1" x14ac:dyDescent="0.25">
      <c r="A61" s="365"/>
      <c r="B61" s="365"/>
      <c r="C61" s="58"/>
      <c r="D61" s="58"/>
      <c r="E61" s="59"/>
      <c r="F61" s="365"/>
      <c r="G61" s="365"/>
      <c r="H61" s="365"/>
      <c r="I61" s="365"/>
      <c r="J61" s="58"/>
      <c r="K61" s="60"/>
      <c r="L61" s="365"/>
      <c r="M61" s="365"/>
      <c r="N61" s="365"/>
      <c r="O61" s="58" t="s">
        <v>318</v>
      </c>
      <c r="P61" s="367"/>
      <c r="Q61" s="367"/>
      <c r="R61" s="367"/>
      <c r="S61" s="161"/>
      <c r="T61" s="45"/>
      <c r="U61" s="162"/>
      <c r="V61" s="2"/>
      <c r="W61" s="2"/>
      <c r="X61" s="2"/>
      <c r="Y61" s="2"/>
      <c r="Z61" s="2"/>
      <c r="AA61" s="2"/>
      <c r="AB61" s="2"/>
      <c r="AC61" s="2"/>
      <c r="AD61" s="2"/>
      <c r="AE61" s="2"/>
      <c r="AF61" s="2"/>
      <c r="AG61" s="2"/>
      <c r="AH61" s="2"/>
      <c r="AI61" s="2"/>
      <c r="AJ61" s="2"/>
      <c r="AK61" s="2"/>
      <c r="AL61" s="2"/>
      <c r="AM61" s="2"/>
      <c r="AN61" s="2"/>
      <c r="AO61" s="2"/>
      <c r="AP61" s="2"/>
      <c r="AQ61" s="2"/>
      <c r="AR61" s="2"/>
      <c r="AS61" s="2"/>
      <c r="AT61" s="2"/>
    </row>
    <row r="62" spans="1:46" s="6" customFormat="1" ht="142.5" hidden="1" customHeight="1" x14ac:dyDescent="0.25">
      <c r="A62" s="365"/>
      <c r="B62" s="365"/>
      <c r="C62" s="58"/>
      <c r="D62" s="58"/>
      <c r="E62" s="59"/>
      <c r="F62" s="365"/>
      <c r="G62" s="365"/>
      <c r="H62" s="365"/>
      <c r="I62" s="365"/>
      <c r="J62" s="58"/>
      <c r="K62" s="60"/>
      <c r="L62" s="365"/>
      <c r="M62" s="365"/>
      <c r="N62" s="365"/>
      <c r="O62" s="58" t="s">
        <v>318</v>
      </c>
      <c r="P62" s="367"/>
      <c r="Q62" s="367"/>
      <c r="R62" s="367"/>
      <c r="S62" s="161"/>
      <c r="T62" s="45"/>
      <c r="U62" s="162"/>
      <c r="V62" s="2"/>
      <c r="W62" s="2"/>
      <c r="X62" s="2"/>
      <c r="Y62" s="2"/>
      <c r="Z62" s="2"/>
      <c r="AA62" s="2"/>
      <c r="AB62" s="2"/>
      <c r="AC62" s="2"/>
      <c r="AD62" s="2"/>
      <c r="AE62" s="2"/>
      <c r="AF62" s="2"/>
      <c r="AG62" s="2"/>
      <c r="AH62" s="2"/>
      <c r="AI62" s="2"/>
      <c r="AJ62" s="2"/>
      <c r="AK62" s="2"/>
      <c r="AL62" s="2"/>
      <c r="AM62" s="2"/>
      <c r="AN62" s="2"/>
      <c r="AO62" s="2"/>
      <c r="AP62" s="2"/>
      <c r="AQ62" s="2"/>
      <c r="AR62" s="2"/>
      <c r="AS62" s="2"/>
      <c r="AT62" s="2"/>
    </row>
    <row r="63" spans="1:46" s="6" customFormat="1" ht="142.5" hidden="1" customHeight="1" x14ac:dyDescent="0.25">
      <c r="A63" s="365"/>
      <c r="B63" s="365"/>
      <c r="C63" s="58"/>
      <c r="D63" s="58"/>
      <c r="E63" s="59"/>
      <c r="F63" s="365"/>
      <c r="G63" s="365"/>
      <c r="H63" s="365"/>
      <c r="I63" s="365"/>
      <c r="J63" s="58"/>
      <c r="K63" s="60"/>
      <c r="L63" s="365"/>
      <c r="M63" s="365"/>
      <c r="N63" s="365"/>
      <c r="O63" s="58" t="s">
        <v>318</v>
      </c>
      <c r="P63" s="367"/>
      <c r="Q63" s="367"/>
      <c r="R63" s="367"/>
      <c r="S63" s="161"/>
      <c r="T63" s="45"/>
      <c r="U63" s="162"/>
      <c r="V63" s="2"/>
      <c r="W63" s="2"/>
      <c r="X63" s="2"/>
      <c r="Y63" s="2"/>
      <c r="Z63" s="2"/>
      <c r="AA63" s="2"/>
      <c r="AB63" s="2"/>
      <c r="AC63" s="2"/>
      <c r="AD63" s="2"/>
      <c r="AE63" s="2"/>
      <c r="AF63" s="2"/>
      <c r="AG63" s="2"/>
      <c r="AH63" s="2"/>
      <c r="AI63" s="2"/>
      <c r="AJ63" s="2"/>
      <c r="AK63" s="2"/>
      <c r="AL63" s="2"/>
      <c r="AM63" s="2"/>
      <c r="AN63" s="2"/>
      <c r="AO63" s="2"/>
      <c r="AP63" s="2"/>
      <c r="AQ63" s="2"/>
      <c r="AR63" s="2"/>
      <c r="AS63" s="2"/>
      <c r="AT63" s="2"/>
    </row>
    <row r="64" spans="1:46" s="6" customFormat="1" ht="204" hidden="1" customHeight="1" x14ac:dyDescent="0.25">
      <c r="A64" s="365"/>
      <c r="B64" s="365"/>
      <c r="C64" s="365"/>
      <c r="D64" s="365"/>
      <c r="E64" s="365"/>
      <c r="F64" s="365"/>
      <c r="G64" s="365"/>
      <c r="H64" s="365"/>
      <c r="I64" s="365"/>
      <c r="J64" s="365"/>
      <c r="K64" s="365"/>
      <c r="L64" s="365"/>
      <c r="M64" s="58"/>
      <c r="N64" s="58"/>
      <c r="O64" s="58"/>
      <c r="P64" s="367"/>
      <c r="Q64" s="367"/>
      <c r="R64" s="367"/>
      <c r="S64" s="367"/>
      <c r="T64" s="64"/>
      <c r="U64" s="65"/>
      <c r="V64" s="2"/>
      <c r="W64" s="2"/>
      <c r="X64" s="2"/>
      <c r="Y64" s="2"/>
      <c r="Z64" s="2"/>
      <c r="AA64" s="2"/>
      <c r="AB64" s="2"/>
      <c r="AC64" s="2"/>
      <c r="AD64" s="2"/>
      <c r="AE64" s="2"/>
      <c r="AF64" s="2"/>
      <c r="AG64" s="2"/>
      <c r="AH64" s="2"/>
      <c r="AI64" s="2"/>
      <c r="AJ64" s="2"/>
      <c r="AK64" s="2"/>
      <c r="AL64" s="2"/>
      <c r="AM64" s="2"/>
      <c r="AN64" s="2"/>
      <c r="AO64" s="2"/>
      <c r="AP64" s="2"/>
      <c r="AQ64" s="2"/>
      <c r="AR64" s="2"/>
      <c r="AS64" s="2"/>
      <c r="AT64" s="2"/>
    </row>
    <row r="65" spans="1:46" s="6" customFormat="1" x14ac:dyDescent="0.25">
      <c r="A65" s="16"/>
      <c r="B65" s="16"/>
      <c r="C65" s="16"/>
      <c r="D65" s="16"/>
      <c r="E65" s="16"/>
      <c r="F65" s="16"/>
      <c r="G65" s="16"/>
      <c r="H65" s="16"/>
      <c r="I65" s="16"/>
      <c r="J65" s="16"/>
      <c r="K65" s="16"/>
      <c r="L65" s="16"/>
      <c r="M65" s="16"/>
      <c r="N65" s="16"/>
      <c r="O65" s="16"/>
      <c r="P65" s="16"/>
      <c r="Q65" s="16"/>
      <c r="R65" s="16"/>
      <c r="S65" s="47"/>
      <c r="T65" s="16"/>
      <c r="U65" s="16"/>
      <c r="V65" s="2"/>
      <c r="W65" s="2"/>
      <c r="X65" s="2"/>
      <c r="Y65" s="2"/>
      <c r="Z65" s="2"/>
      <c r="AA65" s="2"/>
      <c r="AB65" s="2"/>
      <c r="AC65" s="2"/>
      <c r="AD65" s="2"/>
      <c r="AE65" s="2"/>
      <c r="AF65" s="2"/>
      <c r="AG65" s="2"/>
      <c r="AH65" s="2"/>
      <c r="AI65" s="2"/>
      <c r="AJ65" s="2"/>
      <c r="AK65" s="2"/>
      <c r="AL65" s="2"/>
      <c r="AM65" s="2"/>
      <c r="AN65" s="2"/>
      <c r="AO65" s="2"/>
      <c r="AP65" s="2"/>
      <c r="AQ65" s="2"/>
      <c r="AR65" s="2"/>
      <c r="AS65" s="2"/>
      <c r="AT65" s="2"/>
    </row>
    <row r="67" spans="1:46" ht="96.75" customHeight="1" x14ac:dyDescent="0.25">
      <c r="A67" s="356" t="s">
        <v>103</v>
      </c>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row>
    <row r="68" spans="1:46" s="6" customFormat="1" x14ac:dyDescent="0.25">
      <c r="A68" s="16"/>
      <c r="B68" s="16"/>
      <c r="C68" s="16"/>
      <c r="D68" s="16"/>
      <c r="E68" s="16"/>
      <c r="F68" s="16"/>
      <c r="G68" s="16"/>
      <c r="H68" s="16"/>
      <c r="I68" s="16"/>
      <c r="J68" s="16"/>
      <c r="K68" s="16"/>
      <c r="L68" s="16"/>
      <c r="M68" s="16"/>
      <c r="N68" s="16"/>
      <c r="O68" s="16"/>
      <c r="P68" s="16"/>
      <c r="Q68" s="16"/>
      <c r="R68" s="16"/>
      <c r="S68" s="47"/>
      <c r="T68" s="16"/>
      <c r="U68" s="16"/>
      <c r="V68" s="2"/>
      <c r="W68" s="2"/>
      <c r="X68" s="2"/>
      <c r="Y68" s="2"/>
      <c r="Z68" s="2"/>
      <c r="AA68" s="2"/>
      <c r="AB68" s="2"/>
      <c r="AC68" s="2"/>
      <c r="AD68" s="2"/>
      <c r="AE68" s="2"/>
      <c r="AF68" s="2"/>
      <c r="AG68" s="2"/>
      <c r="AH68" s="2"/>
      <c r="AI68" s="2"/>
      <c r="AJ68" s="2"/>
      <c r="AK68" s="2"/>
      <c r="AL68" s="2"/>
      <c r="AM68" s="2"/>
      <c r="AN68" s="2"/>
      <c r="AO68" s="2"/>
      <c r="AP68" s="2"/>
      <c r="AQ68" s="2"/>
      <c r="AR68" s="2"/>
      <c r="AS68" s="2"/>
      <c r="AT68" s="2"/>
    </row>
    <row r="69" spans="1:46" s="75" customFormat="1" ht="120" customHeight="1" x14ac:dyDescent="0.25">
      <c r="A69" s="379" t="s">
        <v>104</v>
      </c>
      <c r="B69" s="379"/>
      <c r="C69" s="380" t="s">
        <v>66</v>
      </c>
      <c r="D69" s="379" t="s">
        <v>105</v>
      </c>
      <c r="E69" s="379" t="s">
        <v>106</v>
      </c>
      <c r="F69" s="379" t="s">
        <v>107</v>
      </c>
      <c r="G69" s="379"/>
      <c r="H69" s="379" t="s">
        <v>108</v>
      </c>
      <c r="I69" s="379"/>
      <c r="J69" s="379" t="s">
        <v>109</v>
      </c>
      <c r="K69" s="379" t="s">
        <v>110</v>
      </c>
      <c r="L69" s="379" t="s">
        <v>111</v>
      </c>
      <c r="M69" s="379" t="s">
        <v>112</v>
      </c>
      <c r="N69" s="352" t="s">
        <v>113</v>
      </c>
      <c r="O69" s="352" t="s">
        <v>114</v>
      </c>
      <c r="P69" s="375" t="s">
        <v>115</v>
      </c>
      <c r="Q69" s="375"/>
      <c r="R69" s="375"/>
      <c r="S69" s="375" t="s">
        <v>50</v>
      </c>
      <c r="T69" s="376" t="s">
        <v>22</v>
      </c>
      <c r="U69" s="377" t="s">
        <v>116</v>
      </c>
      <c r="V69" s="378">
        <v>2018</v>
      </c>
      <c r="W69" s="378"/>
      <c r="X69" s="378"/>
      <c r="Y69" s="378"/>
    </row>
    <row r="70" spans="1:46" s="75" customFormat="1" ht="46.5" x14ac:dyDescent="0.25">
      <c r="A70" s="379"/>
      <c r="B70" s="379"/>
      <c r="C70" s="380"/>
      <c r="D70" s="379"/>
      <c r="E70" s="379"/>
      <c r="F70" s="379"/>
      <c r="G70" s="379"/>
      <c r="H70" s="379"/>
      <c r="I70" s="379"/>
      <c r="J70" s="379"/>
      <c r="K70" s="379"/>
      <c r="L70" s="379"/>
      <c r="M70" s="379"/>
      <c r="N70" s="352"/>
      <c r="O70" s="352"/>
      <c r="P70" s="375"/>
      <c r="Q70" s="375"/>
      <c r="R70" s="375"/>
      <c r="S70" s="375"/>
      <c r="T70" s="376"/>
      <c r="U70" s="377"/>
      <c r="V70" s="36" t="s">
        <v>24</v>
      </c>
      <c r="W70" s="36" t="s">
        <v>25</v>
      </c>
      <c r="X70" s="37" t="s">
        <v>26</v>
      </c>
      <c r="Y70" s="38" t="s">
        <v>27</v>
      </c>
    </row>
    <row r="71" spans="1:46" s="86" customFormat="1" ht="215.25" customHeight="1" x14ac:dyDescent="0.25">
      <c r="A71" s="372" t="s">
        <v>117</v>
      </c>
      <c r="B71" s="372"/>
      <c r="C71" s="76" t="s">
        <v>370</v>
      </c>
      <c r="D71" s="77" t="s">
        <v>376</v>
      </c>
      <c r="E71" s="78" t="s">
        <v>1936</v>
      </c>
      <c r="F71" s="373" t="s">
        <v>377</v>
      </c>
      <c r="G71" s="374"/>
      <c r="H71" s="436" t="s">
        <v>378</v>
      </c>
      <c r="I71" s="437"/>
      <c r="J71" s="80" t="s">
        <v>379</v>
      </c>
      <c r="K71" s="81">
        <v>43124</v>
      </c>
      <c r="L71" s="81">
        <v>43454</v>
      </c>
      <c r="M71" s="79" t="s">
        <v>380</v>
      </c>
      <c r="N71" s="82">
        <v>98670000</v>
      </c>
      <c r="O71" s="83">
        <v>98670000</v>
      </c>
      <c r="P71" s="422" t="s">
        <v>122</v>
      </c>
      <c r="Q71" s="422"/>
      <c r="R71" s="422"/>
      <c r="S71" s="84" t="s">
        <v>55</v>
      </c>
      <c r="T71" s="294" t="s">
        <v>123</v>
      </c>
      <c r="U71" s="85">
        <v>1</v>
      </c>
      <c r="V71" s="297">
        <v>1</v>
      </c>
      <c r="W71" s="297">
        <f t="shared" ref="W71:W88" si="1">+O71/N71</f>
        <v>1</v>
      </c>
      <c r="X71" s="295">
        <f t="shared" ref="X71:X88" si="2">+W71/V71</f>
        <v>1</v>
      </c>
      <c r="Y71" s="283">
        <f t="shared" ref="Y71:Y88" si="3">X71</f>
        <v>1</v>
      </c>
    </row>
    <row r="72" spans="1:46" s="86" customFormat="1" ht="215.25" customHeight="1" x14ac:dyDescent="0.25">
      <c r="A72" s="372" t="s">
        <v>117</v>
      </c>
      <c r="B72" s="372"/>
      <c r="C72" s="76" t="s">
        <v>370</v>
      </c>
      <c r="D72" s="296" t="s">
        <v>376</v>
      </c>
      <c r="E72" s="78" t="s">
        <v>1936</v>
      </c>
      <c r="F72" s="373" t="s">
        <v>377</v>
      </c>
      <c r="G72" s="374"/>
      <c r="H72" s="436" t="s">
        <v>381</v>
      </c>
      <c r="I72" s="437"/>
      <c r="J72" s="80" t="s">
        <v>379</v>
      </c>
      <c r="K72" s="81">
        <v>43124</v>
      </c>
      <c r="L72" s="81">
        <v>43454</v>
      </c>
      <c r="M72" s="293" t="s">
        <v>382</v>
      </c>
      <c r="N72" s="82">
        <v>70785000</v>
      </c>
      <c r="O72" s="83">
        <v>70785000</v>
      </c>
      <c r="P72" s="422" t="s">
        <v>122</v>
      </c>
      <c r="Q72" s="422"/>
      <c r="R72" s="422"/>
      <c r="S72" s="84" t="s">
        <v>55</v>
      </c>
      <c r="T72" s="294" t="s">
        <v>123</v>
      </c>
      <c r="U72" s="85">
        <v>1</v>
      </c>
      <c r="V72" s="297">
        <v>1</v>
      </c>
      <c r="W72" s="297">
        <f t="shared" si="1"/>
        <v>1</v>
      </c>
      <c r="X72" s="295">
        <f t="shared" si="2"/>
        <v>1</v>
      </c>
      <c r="Y72" s="283">
        <f t="shared" si="3"/>
        <v>1</v>
      </c>
    </row>
    <row r="73" spans="1:46" s="86" customFormat="1" ht="215.25" customHeight="1" x14ac:dyDescent="0.25">
      <c r="A73" s="372" t="s">
        <v>117</v>
      </c>
      <c r="B73" s="372"/>
      <c r="C73" s="76" t="s">
        <v>370</v>
      </c>
      <c r="D73" s="296" t="s">
        <v>376</v>
      </c>
      <c r="E73" s="78" t="s">
        <v>1936</v>
      </c>
      <c r="F73" s="373" t="s">
        <v>377</v>
      </c>
      <c r="G73" s="374"/>
      <c r="H73" s="436" t="s">
        <v>383</v>
      </c>
      <c r="I73" s="437"/>
      <c r="J73" s="80" t="s">
        <v>379</v>
      </c>
      <c r="K73" s="81">
        <v>43126</v>
      </c>
      <c r="L73" s="81">
        <v>43456</v>
      </c>
      <c r="M73" s="293" t="s">
        <v>384</v>
      </c>
      <c r="N73" s="82">
        <v>63811000</v>
      </c>
      <c r="O73" s="83">
        <v>63811000</v>
      </c>
      <c r="P73" s="422" t="s">
        <v>122</v>
      </c>
      <c r="Q73" s="422"/>
      <c r="R73" s="422"/>
      <c r="S73" s="84" t="s">
        <v>55</v>
      </c>
      <c r="T73" s="294" t="s">
        <v>123</v>
      </c>
      <c r="U73" s="85">
        <v>1</v>
      </c>
      <c r="V73" s="297">
        <v>1</v>
      </c>
      <c r="W73" s="297">
        <f t="shared" si="1"/>
        <v>1</v>
      </c>
      <c r="X73" s="295">
        <f t="shared" si="2"/>
        <v>1</v>
      </c>
      <c r="Y73" s="283">
        <f t="shared" si="3"/>
        <v>1</v>
      </c>
    </row>
    <row r="74" spans="1:46" s="86" customFormat="1" ht="215.25" customHeight="1" x14ac:dyDescent="0.25">
      <c r="A74" s="372" t="s">
        <v>117</v>
      </c>
      <c r="B74" s="372"/>
      <c r="C74" s="76" t="s">
        <v>370</v>
      </c>
      <c r="D74" s="296" t="s">
        <v>385</v>
      </c>
      <c r="E74" s="78" t="s">
        <v>360</v>
      </c>
      <c r="F74" s="373" t="s">
        <v>386</v>
      </c>
      <c r="G74" s="374"/>
      <c r="H74" s="436" t="s">
        <v>387</v>
      </c>
      <c r="I74" s="437"/>
      <c r="J74" s="80" t="s">
        <v>379</v>
      </c>
      <c r="K74" s="81">
        <v>43124</v>
      </c>
      <c r="L74" s="81">
        <v>43454</v>
      </c>
      <c r="M74" s="293" t="s">
        <v>388</v>
      </c>
      <c r="N74" s="82">
        <v>63811000</v>
      </c>
      <c r="O74" s="83">
        <v>63811000</v>
      </c>
      <c r="P74" s="422" t="s">
        <v>122</v>
      </c>
      <c r="Q74" s="422"/>
      <c r="R74" s="422"/>
      <c r="S74" s="84" t="s">
        <v>55</v>
      </c>
      <c r="T74" s="294" t="s">
        <v>123</v>
      </c>
      <c r="U74" s="85">
        <v>1</v>
      </c>
      <c r="V74" s="297">
        <v>1</v>
      </c>
      <c r="W74" s="297">
        <f t="shared" si="1"/>
        <v>1</v>
      </c>
      <c r="X74" s="295">
        <f t="shared" si="2"/>
        <v>1</v>
      </c>
      <c r="Y74" s="283">
        <f t="shared" si="3"/>
        <v>1</v>
      </c>
    </row>
    <row r="75" spans="1:46" s="86" customFormat="1" ht="215.25" customHeight="1" x14ac:dyDescent="0.25">
      <c r="A75" s="372" t="s">
        <v>117</v>
      </c>
      <c r="B75" s="372"/>
      <c r="C75" s="76" t="s">
        <v>370</v>
      </c>
      <c r="D75" s="296" t="s">
        <v>385</v>
      </c>
      <c r="E75" s="78" t="s">
        <v>360</v>
      </c>
      <c r="F75" s="373" t="s">
        <v>386</v>
      </c>
      <c r="G75" s="374"/>
      <c r="H75" s="436" t="s">
        <v>389</v>
      </c>
      <c r="I75" s="437"/>
      <c r="J75" s="80" t="s">
        <v>379</v>
      </c>
      <c r="K75" s="81">
        <v>43123</v>
      </c>
      <c r="L75" s="81">
        <v>43303</v>
      </c>
      <c r="M75" s="293" t="s">
        <v>390</v>
      </c>
      <c r="N75" s="82">
        <v>34806000</v>
      </c>
      <c r="O75" s="83">
        <v>34806000</v>
      </c>
      <c r="P75" s="422" t="s">
        <v>122</v>
      </c>
      <c r="Q75" s="422"/>
      <c r="R75" s="422"/>
      <c r="S75" s="84" t="s">
        <v>55</v>
      </c>
      <c r="T75" s="294" t="s">
        <v>123</v>
      </c>
      <c r="U75" s="85">
        <v>1</v>
      </c>
      <c r="V75" s="297">
        <v>1</v>
      </c>
      <c r="W75" s="297">
        <f t="shared" si="1"/>
        <v>1</v>
      </c>
      <c r="X75" s="295">
        <f t="shared" si="2"/>
        <v>1</v>
      </c>
      <c r="Y75" s="283">
        <f t="shared" si="3"/>
        <v>1</v>
      </c>
    </row>
    <row r="76" spans="1:46" s="86" customFormat="1" ht="215.25" customHeight="1" x14ac:dyDescent="0.25">
      <c r="A76" s="372" t="s">
        <v>117</v>
      </c>
      <c r="B76" s="372"/>
      <c r="C76" s="76" t="s">
        <v>370</v>
      </c>
      <c r="D76" s="296" t="s">
        <v>385</v>
      </c>
      <c r="E76" s="78" t="s">
        <v>360</v>
      </c>
      <c r="F76" s="373" t="s">
        <v>386</v>
      </c>
      <c r="G76" s="374"/>
      <c r="H76" s="436" t="s">
        <v>1697</v>
      </c>
      <c r="I76" s="437"/>
      <c r="J76" s="80" t="s">
        <v>379</v>
      </c>
      <c r="K76" s="81">
        <v>43390</v>
      </c>
      <c r="L76" s="81">
        <v>43461</v>
      </c>
      <c r="M76" s="293" t="s">
        <v>390</v>
      </c>
      <c r="N76" s="82">
        <v>13922400</v>
      </c>
      <c r="O76" s="83">
        <v>13922400</v>
      </c>
      <c r="P76" s="422" t="s">
        <v>122</v>
      </c>
      <c r="Q76" s="422"/>
      <c r="R76" s="422"/>
      <c r="S76" s="84" t="s">
        <v>55</v>
      </c>
      <c r="T76" s="294" t="s">
        <v>123</v>
      </c>
      <c r="U76" s="85">
        <v>1</v>
      </c>
      <c r="V76" s="297">
        <v>1</v>
      </c>
      <c r="W76" s="297">
        <f t="shared" si="1"/>
        <v>1</v>
      </c>
      <c r="X76" s="295">
        <f t="shared" si="2"/>
        <v>1</v>
      </c>
      <c r="Y76" s="283">
        <f t="shared" si="3"/>
        <v>1</v>
      </c>
    </row>
    <row r="77" spans="1:46" s="86" customFormat="1" ht="215.25" customHeight="1" x14ac:dyDescent="0.25">
      <c r="A77" s="372" t="s">
        <v>117</v>
      </c>
      <c r="B77" s="372"/>
      <c r="C77" s="76" t="s">
        <v>370</v>
      </c>
      <c r="D77" s="296" t="s">
        <v>385</v>
      </c>
      <c r="E77" s="78" t="s">
        <v>360</v>
      </c>
      <c r="F77" s="373" t="s">
        <v>386</v>
      </c>
      <c r="G77" s="374"/>
      <c r="H77" s="436" t="s">
        <v>126</v>
      </c>
      <c r="I77" s="437"/>
      <c r="J77" s="80" t="s">
        <v>379</v>
      </c>
      <c r="K77" s="81">
        <v>43206</v>
      </c>
      <c r="L77" s="81">
        <v>0</v>
      </c>
      <c r="M77" s="293" t="s">
        <v>128</v>
      </c>
      <c r="N77" s="82">
        <v>23000000</v>
      </c>
      <c r="O77" s="83">
        <v>23000000</v>
      </c>
      <c r="P77" s="422" t="s">
        <v>122</v>
      </c>
      <c r="Q77" s="422"/>
      <c r="R77" s="422"/>
      <c r="S77" s="84" t="s">
        <v>55</v>
      </c>
      <c r="T77" s="294" t="s">
        <v>123</v>
      </c>
      <c r="U77" s="85">
        <v>1</v>
      </c>
      <c r="V77" s="297">
        <v>1</v>
      </c>
      <c r="W77" s="297">
        <f t="shared" si="1"/>
        <v>1</v>
      </c>
      <c r="X77" s="295">
        <f t="shared" si="2"/>
        <v>1</v>
      </c>
      <c r="Y77" s="283">
        <f t="shared" si="3"/>
        <v>1</v>
      </c>
    </row>
    <row r="78" spans="1:46" s="86" customFormat="1" ht="215.25" customHeight="1" x14ac:dyDescent="0.25">
      <c r="A78" s="372" t="s">
        <v>117</v>
      </c>
      <c r="B78" s="372"/>
      <c r="C78" s="76" t="s">
        <v>370</v>
      </c>
      <c r="D78" s="296" t="s">
        <v>385</v>
      </c>
      <c r="E78" s="78" t="s">
        <v>360</v>
      </c>
      <c r="F78" s="373" t="s">
        <v>386</v>
      </c>
      <c r="G78" s="374"/>
      <c r="H78" s="436" t="s">
        <v>1634</v>
      </c>
      <c r="I78" s="437"/>
      <c r="J78" s="80" t="s">
        <v>379</v>
      </c>
      <c r="K78" s="81"/>
      <c r="L78" s="81"/>
      <c r="M78" s="293" t="s">
        <v>1635</v>
      </c>
      <c r="N78" s="82">
        <v>176400000</v>
      </c>
      <c r="O78" s="83">
        <v>176400000</v>
      </c>
      <c r="P78" s="422" t="s">
        <v>122</v>
      </c>
      <c r="Q78" s="422"/>
      <c r="R78" s="422"/>
      <c r="S78" s="84" t="s">
        <v>55</v>
      </c>
      <c r="T78" s="294" t="s">
        <v>123</v>
      </c>
      <c r="U78" s="85">
        <v>1</v>
      </c>
      <c r="V78" s="297">
        <v>1</v>
      </c>
      <c r="W78" s="297">
        <f t="shared" si="1"/>
        <v>1</v>
      </c>
      <c r="X78" s="295">
        <f t="shared" si="2"/>
        <v>1</v>
      </c>
      <c r="Y78" s="283">
        <f t="shared" si="3"/>
        <v>1</v>
      </c>
    </row>
    <row r="79" spans="1:46" s="86" customFormat="1" ht="215.25" customHeight="1" x14ac:dyDescent="0.25">
      <c r="A79" s="372" t="s">
        <v>117</v>
      </c>
      <c r="B79" s="372"/>
      <c r="C79" s="76" t="s">
        <v>370</v>
      </c>
      <c r="D79" s="296" t="s">
        <v>385</v>
      </c>
      <c r="E79" s="78" t="s">
        <v>360</v>
      </c>
      <c r="F79" s="373" t="s">
        <v>386</v>
      </c>
      <c r="G79" s="374"/>
      <c r="H79" s="436" t="s">
        <v>194</v>
      </c>
      <c r="I79" s="437"/>
      <c r="J79" s="80" t="s">
        <v>379</v>
      </c>
      <c r="K79" s="81">
        <v>43445</v>
      </c>
      <c r="L79" s="81">
        <v>43461</v>
      </c>
      <c r="M79" s="293" t="s">
        <v>195</v>
      </c>
      <c r="N79" s="82">
        <v>73600000</v>
      </c>
      <c r="O79" s="83">
        <v>73600000</v>
      </c>
      <c r="P79" s="422" t="s">
        <v>122</v>
      </c>
      <c r="Q79" s="422"/>
      <c r="R79" s="422"/>
      <c r="S79" s="84" t="s">
        <v>55</v>
      </c>
      <c r="T79" s="294" t="s">
        <v>123</v>
      </c>
      <c r="U79" s="85">
        <v>1</v>
      </c>
      <c r="V79" s="297">
        <v>1</v>
      </c>
      <c r="W79" s="297">
        <f t="shared" si="1"/>
        <v>1</v>
      </c>
      <c r="X79" s="295">
        <f t="shared" si="2"/>
        <v>1</v>
      </c>
      <c r="Y79" s="283">
        <f t="shared" si="3"/>
        <v>1</v>
      </c>
    </row>
    <row r="80" spans="1:46" s="86" customFormat="1" ht="215.25" customHeight="1" x14ac:dyDescent="0.25">
      <c r="A80" s="372" t="s">
        <v>117</v>
      </c>
      <c r="B80" s="372"/>
      <c r="C80" s="76" t="s">
        <v>370</v>
      </c>
      <c r="D80" s="296" t="s">
        <v>385</v>
      </c>
      <c r="E80" s="78" t="s">
        <v>360</v>
      </c>
      <c r="F80" s="373" t="s">
        <v>386</v>
      </c>
      <c r="G80" s="374"/>
      <c r="H80" s="436" t="s">
        <v>194</v>
      </c>
      <c r="I80" s="437"/>
      <c r="J80" s="80" t="s">
        <v>379</v>
      </c>
      <c r="K80" s="81">
        <v>43445</v>
      </c>
      <c r="L80" s="81">
        <v>43461</v>
      </c>
      <c r="M80" s="293" t="s">
        <v>195</v>
      </c>
      <c r="N80" s="82">
        <v>9951666</v>
      </c>
      <c r="O80" s="83">
        <v>9951666</v>
      </c>
      <c r="P80" s="422" t="s">
        <v>122</v>
      </c>
      <c r="Q80" s="422"/>
      <c r="R80" s="422"/>
      <c r="S80" s="84" t="s">
        <v>55</v>
      </c>
      <c r="T80" s="294" t="s">
        <v>123</v>
      </c>
      <c r="U80" s="85">
        <v>1</v>
      </c>
      <c r="V80" s="297">
        <v>1</v>
      </c>
      <c r="W80" s="297">
        <f t="shared" si="1"/>
        <v>1</v>
      </c>
      <c r="X80" s="295">
        <f t="shared" si="2"/>
        <v>1</v>
      </c>
      <c r="Y80" s="283">
        <f t="shared" si="3"/>
        <v>1</v>
      </c>
    </row>
    <row r="81" spans="1:25" s="86" customFormat="1" ht="215.25" customHeight="1" x14ac:dyDescent="0.25">
      <c r="A81" s="372" t="s">
        <v>117</v>
      </c>
      <c r="B81" s="372"/>
      <c r="C81" s="76" t="s">
        <v>370</v>
      </c>
      <c r="D81" s="296" t="s">
        <v>392</v>
      </c>
      <c r="E81" s="78" t="s">
        <v>362</v>
      </c>
      <c r="F81" s="373" t="s">
        <v>393</v>
      </c>
      <c r="G81" s="374"/>
      <c r="H81" s="436" t="s">
        <v>394</v>
      </c>
      <c r="I81" s="437"/>
      <c r="J81" s="80" t="s">
        <v>379</v>
      </c>
      <c r="K81" s="81">
        <v>43123</v>
      </c>
      <c r="L81" s="81">
        <v>43273</v>
      </c>
      <c r="M81" s="293" t="s">
        <v>395</v>
      </c>
      <c r="N81" s="82">
        <v>29778467</v>
      </c>
      <c r="O81" s="83">
        <v>29778467</v>
      </c>
      <c r="P81" s="422" t="s">
        <v>122</v>
      </c>
      <c r="Q81" s="422"/>
      <c r="R81" s="422"/>
      <c r="S81" s="84" t="s">
        <v>55</v>
      </c>
      <c r="T81" s="294" t="s">
        <v>123</v>
      </c>
      <c r="U81" s="85">
        <v>1</v>
      </c>
      <c r="V81" s="297">
        <v>1</v>
      </c>
      <c r="W81" s="297">
        <f t="shared" si="1"/>
        <v>1</v>
      </c>
      <c r="X81" s="295">
        <f t="shared" si="2"/>
        <v>1</v>
      </c>
      <c r="Y81" s="283">
        <f t="shared" si="3"/>
        <v>1</v>
      </c>
    </row>
    <row r="82" spans="1:25" s="86" customFormat="1" ht="215.25" customHeight="1" x14ac:dyDescent="0.25">
      <c r="A82" s="372" t="s">
        <v>117</v>
      </c>
      <c r="B82" s="372"/>
      <c r="C82" s="76" t="s">
        <v>370</v>
      </c>
      <c r="D82" s="296" t="s">
        <v>392</v>
      </c>
      <c r="E82" s="78" t="s">
        <v>362</v>
      </c>
      <c r="F82" s="373" t="s">
        <v>393</v>
      </c>
      <c r="G82" s="374"/>
      <c r="H82" s="436" t="s">
        <v>396</v>
      </c>
      <c r="I82" s="437"/>
      <c r="J82" s="80" t="s">
        <v>379</v>
      </c>
      <c r="K82" s="81">
        <v>43126</v>
      </c>
      <c r="L82" s="81">
        <v>43276</v>
      </c>
      <c r="M82" s="293" t="s">
        <v>397</v>
      </c>
      <c r="N82" s="82">
        <v>29778467</v>
      </c>
      <c r="O82" s="83">
        <v>29778467</v>
      </c>
      <c r="P82" s="422" t="s">
        <v>122</v>
      </c>
      <c r="Q82" s="422"/>
      <c r="R82" s="422"/>
      <c r="S82" s="84" t="s">
        <v>55</v>
      </c>
      <c r="T82" s="294" t="s">
        <v>123</v>
      </c>
      <c r="U82" s="85">
        <v>1</v>
      </c>
      <c r="V82" s="297">
        <v>1</v>
      </c>
      <c r="W82" s="297">
        <f t="shared" si="1"/>
        <v>1</v>
      </c>
      <c r="X82" s="295">
        <f t="shared" si="2"/>
        <v>1</v>
      </c>
      <c r="Y82" s="283">
        <f t="shared" si="3"/>
        <v>1</v>
      </c>
    </row>
    <row r="83" spans="1:25" s="86" customFormat="1" ht="215.25" customHeight="1" x14ac:dyDescent="0.25">
      <c r="A83" s="372" t="s">
        <v>117</v>
      </c>
      <c r="B83" s="372"/>
      <c r="C83" s="76" t="s">
        <v>370</v>
      </c>
      <c r="D83" s="296" t="s">
        <v>392</v>
      </c>
      <c r="E83" s="78" t="s">
        <v>362</v>
      </c>
      <c r="F83" s="373" t="s">
        <v>393</v>
      </c>
      <c r="G83" s="374"/>
      <c r="H83" s="436" t="s">
        <v>398</v>
      </c>
      <c r="I83" s="437"/>
      <c r="J83" s="80" t="s">
        <v>379</v>
      </c>
      <c r="K83" s="81">
        <v>43284</v>
      </c>
      <c r="L83" s="81">
        <v>43461</v>
      </c>
      <c r="M83" s="293" t="s">
        <v>1701</v>
      </c>
      <c r="N83" s="82">
        <v>5801000</v>
      </c>
      <c r="O83" s="83">
        <v>5801000</v>
      </c>
      <c r="P83" s="422" t="s">
        <v>122</v>
      </c>
      <c r="Q83" s="422"/>
      <c r="R83" s="422"/>
      <c r="S83" s="84" t="s">
        <v>55</v>
      </c>
      <c r="T83" s="294" t="s">
        <v>123</v>
      </c>
      <c r="U83" s="85">
        <v>1</v>
      </c>
      <c r="V83" s="297">
        <v>1</v>
      </c>
      <c r="W83" s="297">
        <f t="shared" si="1"/>
        <v>1</v>
      </c>
      <c r="X83" s="295">
        <f t="shared" si="2"/>
        <v>1</v>
      </c>
      <c r="Y83" s="283">
        <f t="shared" si="3"/>
        <v>1</v>
      </c>
    </row>
    <row r="84" spans="1:25" s="86" customFormat="1" ht="215.25" customHeight="1" x14ac:dyDescent="0.25">
      <c r="A84" s="372" t="s">
        <v>117</v>
      </c>
      <c r="B84" s="372"/>
      <c r="C84" s="76" t="s">
        <v>370</v>
      </c>
      <c r="D84" s="296" t="s">
        <v>392</v>
      </c>
      <c r="E84" s="78" t="s">
        <v>362</v>
      </c>
      <c r="F84" s="373" t="s">
        <v>393</v>
      </c>
      <c r="G84" s="374"/>
      <c r="H84" s="436" t="s">
        <v>1698</v>
      </c>
      <c r="I84" s="437"/>
      <c r="J84" s="80" t="s">
        <v>379</v>
      </c>
      <c r="K84" s="81"/>
      <c r="L84" s="81"/>
      <c r="M84" s="293"/>
      <c r="N84" s="82">
        <v>48000000</v>
      </c>
      <c r="O84" s="83">
        <v>48000000</v>
      </c>
      <c r="P84" s="422" t="s">
        <v>122</v>
      </c>
      <c r="Q84" s="422"/>
      <c r="R84" s="422"/>
      <c r="S84" s="84" t="s">
        <v>55</v>
      </c>
      <c r="T84" s="294" t="s">
        <v>123</v>
      </c>
      <c r="U84" s="85">
        <v>1</v>
      </c>
      <c r="V84" s="297">
        <v>1</v>
      </c>
      <c r="W84" s="297">
        <f>+O84/N84</f>
        <v>1</v>
      </c>
      <c r="X84" s="295">
        <f>+W84/V84</f>
        <v>1</v>
      </c>
      <c r="Y84" s="283">
        <f>X84</f>
        <v>1</v>
      </c>
    </row>
    <row r="85" spans="1:25" s="86" customFormat="1" ht="215.25" customHeight="1" x14ac:dyDescent="0.25">
      <c r="A85" s="372" t="s">
        <v>117</v>
      </c>
      <c r="B85" s="372"/>
      <c r="C85" s="76" t="s">
        <v>370</v>
      </c>
      <c r="D85" s="296" t="s">
        <v>392</v>
      </c>
      <c r="E85" s="78" t="s">
        <v>362</v>
      </c>
      <c r="F85" s="373" t="s">
        <v>393</v>
      </c>
      <c r="G85" s="374"/>
      <c r="H85" s="436" t="s">
        <v>1698</v>
      </c>
      <c r="I85" s="437"/>
      <c r="J85" s="80" t="s">
        <v>379</v>
      </c>
      <c r="K85" s="81"/>
      <c r="L85" s="81"/>
      <c r="M85" s="293"/>
      <c r="N85" s="82">
        <v>21000000</v>
      </c>
      <c r="O85" s="83">
        <v>21000000</v>
      </c>
      <c r="P85" s="422" t="s">
        <v>122</v>
      </c>
      <c r="Q85" s="422"/>
      <c r="R85" s="422"/>
      <c r="S85" s="84" t="s">
        <v>55</v>
      </c>
      <c r="T85" s="294" t="s">
        <v>123</v>
      </c>
      <c r="U85" s="85">
        <v>1</v>
      </c>
      <c r="V85" s="297">
        <v>1</v>
      </c>
      <c r="W85" s="297">
        <f t="shared" si="1"/>
        <v>1</v>
      </c>
      <c r="X85" s="295">
        <f t="shared" si="2"/>
        <v>1</v>
      </c>
      <c r="Y85" s="283">
        <f t="shared" si="3"/>
        <v>1</v>
      </c>
    </row>
    <row r="86" spans="1:25" s="86" customFormat="1" ht="215.25" customHeight="1" x14ac:dyDescent="0.25">
      <c r="A86" s="372" t="s">
        <v>117</v>
      </c>
      <c r="B86" s="372"/>
      <c r="C86" s="76" t="s">
        <v>370</v>
      </c>
      <c r="D86" s="296" t="s">
        <v>392</v>
      </c>
      <c r="E86" s="78" t="s">
        <v>362</v>
      </c>
      <c r="F86" s="373" t="s">
        <v>393</v>
      </c>
      <c r="G86" s="374"/>
      <c r="H86" s="436" t="s">
        <v>1699</v>
      </c>
      <c r="I86" s="437"/>
      <c r="J86" s="80" t="s">
        <v>379</v>
      </c>
      <c r="K86" s="81"/>
      <c r="L86" s="81"/>
      <c r="M86" s="293"/>
      <c r="N86" s="82">
        <v>12000000</v>
      </c>
      <c r="O86" s="83">
        <v>12000000</v>
      </c>
      <c r="P86" s="422" t="s">
        <v>122</v>
      </c>
      <c r="Q86" s="422"/>
      <c r="R86" s="422"/>
      <c r="S86" s="84" t="s">
        <v>55</v>
      </c>
      <c r="T86" s="294" t="s">
        <v>123</v>
      </c>
      <c r="U86" s="85">
        <v>1</v>
      </c>
      <c r="V86" s="297">
        <v>1</v>
      </c>
      <c r="W86" s="297">
        <f t="shared" si="1"/>
        <v>1</v>
      </c>
      <c r="X86" s="295">
        <f t="shared" si="2"/>
        <v>1</v>
      </c>
      <c r="Y86" s="283">
        <f t="shared" si="3"/>
        <v>1</v>
      </c>
    </row>
    <row r="87" spans="1:25" s="86" customFormat="1" ht="215.25" customHeight="1" x14ac:dyDescent="0.25">
      <c r="A87" s="372" t="s">
        <v>117</v>
      </c>
      <c r="B87" s="372"/>
      <c r="C87" s="76" t="s">
        <v>370</v>
      </c>
      <c r="D87" s="296" t="s">
        <v>392</v>
      </c>
      <c r="E87" s="78" t="s">
        <v>362</v>
      </c>
      <c r="F87" s="373" t="s">
        <v>393</v>
      </c>
      <c r="G87" s="374"/>
      <c r="H87" s="436" t="s">
        <v>399</v>
      </c>
      <c r="I87" s="437"/>
      <c r="J87" s="80" t="s">
        <v>379</v>
      </c>
      <c r="K87" s="81">
        <v>43231</v>
      </c>
      <c r="L87" s="81"/>
      <c r="M87" s="293" t="s">
        <v>400</v>
      </c>
      <c r="N87" s="82">
        <v>2000000</v>
      </c>
      <c r="O87" s="83">
        <v>2000000</v>
      </c>
      <c r="P87" s="422" t="s">
        <v>122</v>
      </c>
      <c r="Q87" s="422"/>
      <c r="R87" s="422"/>
      <c r="S87" s="84" t="s">
        <v>55</v>
      </c>
      <c r="T87" s="294" t="s">
        <v>123</v>
      </c>
      <c r="U87" s="85">
        <v>1</v>
      </c>
      <c r="V87" s="297">
        <v>1</v>
      </c>
      <c r="W87" s="297">
        <f t="shared" si="1"/>
        <v>1</v>
      </c>
      <c r="X87" s="295">
        <f t="shared" si="2"/>
        <v>1</v>
      </c>
      <c r="Y87" s="283">
        <f t="shared" si="3"/>
        <v>1</v>
      </c>
    </row>
    <row r="88" spans="1:25" s="86" customFormat="1" ht="215.25" customHeight="1" x14ac:dyDescent="0.25">
      <c r="A88" s="372" t="s">
        <v>117</v>
      </c>
      <c r="B88" s="372"/>
      <c r="C88" s="76" t="s">
        <v>370</v>
      </c>
      <c r="D88" s="296" t="s">
        <v>392</v>
      </c>
      <c r="E88" s="78" t="s">
        <v>362</v>
      </c>
      <c r="F88" s="373" t="s">
        <v>393</v>
      </c>
      <c r="G88" s="374"/>
      <c r="H88" s="436" t="s">
        <v>399</v>
      </c>
      <c r="I88" s="437"/>
      <c r="J88" s="80" t="s">
        <v>379</v>
      </c>
      <c r="K88" s="81">
        <v>43231</v>
      </c>
      <c r="L88" s="81"/>
      <c r="M88" s="293" t="s">
        <v>401</v>
      </c>
      <c r="N88" s="82">
        <v>2000000</v>
      </c>
      <c r="O88" s="83">
        <v>2000000</v>
      </c>
      <c r="P88" s="422" t="s">
        <v>122</v>
      </c>
      <c r="Q88" s="422"/>
      <c r="R88" s="422"/>
      <c r="S88" s="84" t="s">
        <v>55</v>
      </c>
      <c r="T88" s="294" t="s">
        <v>123</v>
      </c>
      <c r="U88" s="85">
        <v>1</v>
      </c>
      <c r="V88" s="297">
        <v>1</v>
      </c>
      <c r="W88" s="297">
        <f t="shared" si="1"/>
        <v>1</v>
      </c>
      <c r="X88" s="295">
        <f t="shared" si="2"/>
        <v>1</v>
      </c>
      <c r="Y88" s="283">
        <f t="shared" si="3"/>
        <v>1</v>
      </c>
    </row>
    <row r="89" spans="1:25" s="86" customFormat="1" ht="296.25" customHeight="1" x14ac:dyDescent="0.25">
      <c r="A89" s="372" t="s">
        <v>117</v>
      </c>
      <c r="B89" s="372"/>
      <c r="C89" s="76" t="s">
        <v>370</v>
      </c>
      <c r="D89" s="77" t="s">
        <v>392</v>
      </c>
      <c r="E89" s="78" t="s">
        <v>362</v>
      </c>
      <c r="F89" s="373" t="s">
        <v>393</v>
      </c>
      <c r="G89" s="374"/>
      <c r="H89" s="436" t="s">
        <v>399</v>
      </c>
      <c r="I89" s="437"/>
      <c r="J89" s="80" t="s">
        <v>379</v>
      </c>
      <c r="K89" s="81">
        <v>43231</v>
      </c>
      <c r="L89" s="81"/>
      <c r="M89" s="79" t="s">
        <v>402</v>
      </c>
      <c r="N89" s="82">
        <v>2000000</v>
      </c>
      <c r="O89" s="83">
        <v>2000000</v>
      </c>
      <c r="P89" s="422" t="s">
        <v>122</v>
      </c>
      <c r="Q89" s="422"/>
      <c r="R89" s="422"/>
      <c r="S89" s="84" t="s">
        <v>55</v>
      </c>
      <c r="T89" s="45" t="s">
        <v>123</v>
      </c>
      <c r="U89" s="85">
        <v>1</v>
      </c>
      <c r="V89" s="268">
        <v>1</v>
      </c>
      <c r="W89" s="268">
        <f t="shared" ref="W89:W107" si="4">+O89/N89</f>
        <v>1</v>
      </c>
      <c r="X89" s="56">
        <f t="shared" ref="X89:X109" si="5">+W89/V89</f>
        <v>1</v>
      </c>
      <c r="Y89" s="283">
        <f t="shared" ref="Y89:Y94" si="6">X89</f>
        <v>1</v>
      </c>
    </row>
    <row r="90" spans="1:25" s="86" customFormat="1" ht="215.25" customHeight="1" x14ac:dyDescent="0.25">
      <c r="A90" s="372" t="s">
        <v>117</v>
      </c>
      <c r="B90" s="372"/>
      <c r="C90" s="76" t="s">
        <v>370</v>
      </c>
      <c r="D90" s="77" t="s">
        <v>392</v>
      </c>
      <c r="E90" s="78" t="s">
        <v>362</v>
      </c>
      <c r="F90" s="373" t="s">
        <v>393</v>
      </c>
      <c r="G90" s="374"/>
      <c r="H90" s="436" t="s">
        <v>1700</v>
      </c>
      <c r="I90" s="437"/>
      <c r="J90" s="80" t="s">
        <v>379</v>
      </c>
      <c r="K90" s="81">
        <v>43269</v>
      </c>
      <c r="L90" s="81"/>
      <c r="M90" s="79" t="s">
        <v>1702</v>
      </c>
      <c r="N90" s="87">
        <v>3000000</v>
      </c>
      <c r="O90" s="83">
        <v>3000000</v>
      </c>
      <c r="P90" s="422" t="s">
        <v>122</v>
      </c>
      <c r="Q90" s="422"/>
      <c r="R90" s="422"/>
      <c r="S90" s="84" t="s">
        <v>87</v>
      </c>
      <c r="T90" s="45" t="s">
        <v>123</v>
      </c>
      <c r="U90" s="85">
        <v>1</v>
      </c>
      <c r="V90" s="268">
        <v>1</v>
      </c>
      <c r="W90" s="268">
        <f t="shared" si="4"/>
        <v>1</v>
      </c>
      <c r="X90" s="56">
        <f t="shared" si="5"/>
        <v>1</v>
      </c>
      <c r="Y90" s="283">
        <f t="shared" si="6"/>
        <v>1</v>
      </c>
    </row>
    <row r="91" spans="1:25" s="86" customFormat="1" ht="215.25" customHeight="1" x14ac:dyDescent="0.25">
      <c r="A91" s="372" t="s">
        <v>117</v>
      </c>
      <c r="B91" s="372"/>
      <c r="C91" s="76" t="s">
        <v>370</v>
      </c>
      <c r="D91" s="77" t="s">
        <v>392</v>
      </c>
      <c r="E91" s="78" t="s">
        <v>362</v>
      </c>
      <c r="F91" s="373" t="s">
        <v>393</v>
      </c>
      <c r="G91" s="374"/>
      <c r="H91" s="436" t="s">
        <v>1700</v>
      </c>
      <c r="I91" s="437"/>
      <c r="J91" s="80" t="s">
        <v>379</v>
      </c>
      <c r="K91" s="81">
        <v>43269</v>
      </c>
      <c r="L91" s="81"/>
      <c r="M91" s="79" t="s">
        <v>1703</v>
      </c>
      <c r="N91" s="87">
        <v>3000000</v>
      </c>
      <c r="O91" s="83">
        <v>3000000</v>
      </c>
      <c r="P91" s="422" t="s">
        <v>122</v>
      </c>
      <c r="Q91" s="422"/>
      <c r="R91" s="422"/>
      <c r="S91" s="84" t="s">
        <v>87</v>
      </c>
      <c r="T91" s="45" t="s">
        <v>123</v>
      </c>
      <c r="U91" s="85">
        <v>1</v>
      </c>
      <c r="V91" s="268">
        <v>1</v>
      </c>
      <c r="W91" s="268">
        <f t="shared" si="4"/>
        <v>1</v>
      </c>
      <c r="X91" s="56">
        <f t="shared" si="5"/>
        <v>1</v>
      </c>
      <c r="Y91" s="283">
        <f t="shared" si="6"/>
        <v>1</v>
      </c>
    </row>
    <row r="92" spans="1:25" s="86" customFormat="1" ht="215.25" customHeight="1" x14ac:dyDescent="0.25">
      <c r="A92" s="372" t="s">
        <v>117</v>
      </c>
      <c r="B92" s="372"/>
      <c r="C92" s="76" t="s">
        <v>370</v>
      </c>
      <c r="D92" s="77" t="s">
        <v>392</v>
      </c>
      <c r="E92" s="78" t="s">
        <v>362</v>
      </c>
      <c r="F92" s="373" t="s">
        <v>393</v>
      </c>
      <c r="G92" s="374"/>
      <c r="H92" s="436" t="s">
        <v>1700</v>
      </c>
      <c r="I92" s="437"/>
      <c r="J92" s="80" t="s">
        <v>379</v>
      </c>
      <c r="K92" s="81">
        <v>43269</v>
      </c>
      <c r="L92" s="81"/>
      <c r="M92" s="79" t="s">
        <v>1704</v>
      </c>
      <c r="N92" s="82">
        <v>3000000</v>
      </c>
      <c r="O92" s="83">
        <v>3000000</v>
      </c>
      <c r="P92" s="422" t="s">
        <v>122</v>
      </c>
      <c r="Q92" s="422"/>
      <c r="R92" s="422"/>
      <c r="S92" s="84" t="s">
        <v>87</v>
      </c>
      <c r="T92" s="45" t="s">
        <v>123</v>
      </c>
      <c r="U92" s="85">
        <v>1</v>
      </c>
      <c r="V92" s="268">
        <v>1</v>
      </c>
      <c r="W92" s="268">
        <f t="shared" si="4"/>
        <v>1</v>
      </c>
      <c r="X92" s="56">
        <f t="shared" si="5"/>
        <v>1</v>
      </c>
      <c r="Y92" s="283">
        <f t="shared" si="6"/>
        <v>1</v>
      </c>
    </row>
    <row r="93" spans="1:25" s="86" customFormat="1" ht="215.25" customHeight="1" x14ac:dyDescent="0.25">
      <c r="A93" s="372" t="s">
        <v>117</v>
      </c>
      <c r="B93" s="372"/>
      <c r="C93" s="76" t="s">
        <v>370</v>
      </c>
      <c r="D93" s="77" t="s">
        <v>392</v>
      </c>
      <c r="E93" s="78" t="s">
        <v>362</v>
      </c>
      <c r="F93" s="373" t="s">
        <v>393</v>
      </c>
      <c r="G93" s="374"/>
      <c r="H93" s="436" t="s">
        <v>1700</v>
      </c>
      <c r="I93" s="437"/>
      <c r="J93" s="80" t="s">
        <v>379</v>
      </c>
      <c r="K93" s="81">
        <v>43269</v>
      </c>
      <c r="L93" s="81"/>
      <c r="M93" s="154" t="s">
        <v>1705</v>
      </c>
      <c r="N93" s="87">
        <v>3000000</v>
      </c>
      <c r="O93" s="83">
        <v>3000000</v>
      </c>
      <c r="P93" s="422" t="s">
        <v>122</v>
      </c>
      <c r="Q93" s="422"/>
      <c r="R93" s="422"/>
      <c r="S93" s="84" t="s">
        <v>87</v>
      </c>
      <c r="T93" s="45" t="s">
        <v>123</v>
      </c>
      <c r="U93" s="85">
        <v>1</v>
      </c>
      <c r="V93" s="268">
        <v>1</v>
      </c>
      <c r="W93" s="268">
        <f t="shared" si="4"/>
        <v>1</v>
      </c>
      <c r="X93" s="56">
        <f t="shared" si="5"/>
        <v>1</v>
      </c>
      <c r="Y93" s="283">
        <f t="shared" si="6"/>
        <v>1</v>
      </c>
    </row>
    <row r="94" spans="1:25" s="86" customFormat="1" ht="215.25" customHeight="1" x14ac:dyDescent="0.25">
      <c r="A94" s="372" t="s">
        <v>117</v>
      </c>
      <c r="B94" s="372"/>
      <c r="C94" s="76" t="s">
        <v>370</v>
      </c>
      <c r="D94" s="77" t="s">
        <v>392</v>
      </c>
      <c r="E94" s="78" t="s">
        <v>362</v>
      </c>
      <c r="F94" s="373" t="s">
        <v>393</v>
      </c>
      <c r="G94" s="374"/>
      <c r="H94" s="436" t="s">
        <v>1700</v>
      </c>
      <c r="I94" s="437"/>
      <c r="J94" s="80" t="s">
        <v>391</v>
      </c>
      <c r="K94" s="81">
        <v>43269</v>
      </c>
      <c r="L94" s="81"/>
      <c r="M94" s="79" t="s">
        <v>1706</v>
      </c>
      <c r="N94" s="87">
        <v>3000000</v>
      </c>
      <c r="O94" s="168">
        <v>3000000</v>
      </c>
      <c r="P94" s="422" t="s">
        <v>122</v>
      </c>
      <c r="Q94" s="422"/>
      <c r="R94" s="422"/>
      <c r="S94" s="84" t="s">
        <v>87</v>
      </c>
      <c r="T94" s="45" t="s">
        <v>123</v>
      </c>
      <c r="U94" s="85">
        <v>1</v>
      </c>
      <c r="V94" s="268">
        <v>1</v>
      </c>
      <c r="W94" s="268">
        <f t="shared" si="4"/>
        <v>1</v>
      </c>
      <c r="X94" s="56">
        <f t="shared" si="5"/>
        <v>1</v>
      </c>
      <c r="Y94" s="283">
        <f t="shared" si="6"/>
        <v>1</v>
      </c>
    </row>
    <row r="95" spans="1:25" s="86" customFormat="1" ht="215.25" customHeight="1" x14ac:dyDescent="0.25">
      <c r="A95" s="372" t="s">
        <v>117</v>
      </c>
      <c r="B95" s="372"/>
      <c r="C95" s="76" t="s">
        <v>370</v>
      </c>
      <c r="D95" s="251" t="s">
        <v>392</v>
      </c>
      <c r="E95" s="78" t="s">
        <v>362</v>
      </c>
      <c r="F95" s="373" t="s">
        <v>393</v>
      </c>
      <c r="G95" s="374"/>
      <c r="H95" s="436" t="s">
        <v>1700</v>
      </c>
      <c r="I95" s="437"/>
      <c r="J95" s="80" t="s">
        <v>391</v>
      </c>
      <c r="K95" s="81">
        <v>43269</v>
      </c>
      <c r="L95" s="81"/>
      <c r="M95" s="154" t="s">
        <v>1707</v>
      </c>
      <c r="N95" s="87">
        <v>3000000</v>
      </c>
      <c r="O95" s="87">
        <v>3000000</v>
      </c>
      <c r="P95" s="422" t="s">
        <v>122</v>
      </c>
      <c r="Q95" s="422"/>
      <c r="R95" s="422"/>
      <c r="S95" s="84" t="s">
        <v>87</v>
      </c>
      <c r="T95" s="193" t="s">
        <v>123</v>
      </c>
      <c r="U95" s="85">
        <v>1</v>
      </c>
      <c r="V95" s="268">
        <v>1</v>
      </c>
      <c r="W95" s="268">
        <f>+O95/N95</f>
        <v>1</v>
      </c>
      <c r="X95" s="194">
        <f>+W95/V95</f>
        <v>1</v>
      </c>
      <c r="Y95" s="283">
        <f>X95</f>
        <v>1</v>
      </c>
    </row>
    <row r="96" spans="1:25" s="86" customFormat="1" ht="215.25" customHeight="1" x14ac:dyDescent="0.25">
      <c r="A96" s="372" t="s">
        <v>117</v>
      </c>
      <c r="B96" s="372"/>
      <c r="C96" s="76" t="s">
        <v>370</v>
      </c>
      <c r="D96" s="251" t="s">
        <v>392</v>
      </c>
      <c r="E96" s="78" t="s">
        <v>362</v>
      </c>
      <c r="F96" s="373" t="s">
        <v>393</v>
      </c>
      <c r="G96" s="374"/>
      <c r="H96" s="436" t="s">
        <v>1700</v>
      </c>
      <c r="I96" s="437"/>
      <c r="J96" s="80" t="s">
        <v>391</v>
      </c>
      <c r="K96" s="81">
        <v>43269</v>
      </c>
      <c r="L96" s="81"/>
      <c r="M96" s="154" t="s">
        <v>1708</v>
      </c>
      <c r="N96" s="87">
        <v>3000000</v>
      </c>
      <c r="O96" s="87">
        <v>3000000</v>
      </c>
      <c r="P96" s="422" t="s">
        <v>122</v>
      </c>
      <c r="Q96" s="422"/>
      <c r="R96" s="422"/>
      <c r="S96" s="84" t="s">
        <v>87</v>
      </c>
      <c r="T96" s="193" t="s">
        <v>123</v>
      </c>
      <c r="U96" s="85">
        <v>1</v>
      </c>
      <c r="V96" s="268">
        <v>1</v>
      </c>
      <c r="W96" s="268">
        <f>+O96/N96</f>
        <v>1</v>
      </c>
      <c r="X96" s="194">
        <f>+W96/V96</f>
        <v>1</v>
      </c>
      <c r="Y96" s="283">
        <f>X96</f>
        <v>1</v>
      </c>
    </row>
    <row r="97" spans="1:25" s="86" customFormat="1" ht="215.25" customHeight="1" x14ac:dyDescent="0.25">
      <c r="A97" s="372" t="s">
        <v>117</v>
      </c>
      <c r="B97" s="372"/>
      <c r="C97" s="76" t="s">
        <v>370</v>
      </c>
      <c r="D97" s="251" t="s">
        <v>392</v>
      </c>
      <c r="E97" s="78" t="s">
        <v>362</v>
      </c>
      <c r="F97" s="373" t="s">
        <v>393</v>
      </c>
      <c r="G97" s="374"/>
      <c r="H97" s="436" t="s">
        <v>1700</v>
      </c>
      <c r="I97" s="437"/>
      <c r="J97" s="80" t="s">
        <v>391</v>
      </c>
      <c r="K97" s="81">
        <v>43269</v>
      </c>
      <c r="L97" s="81"/>
      <c r="M97" s="154" t="s">
        <v>1709</v>
      </c>
      <c r="N97" s="87">
        <v>3000000</v>
      </c>
      <c r="O97" s="87">
        <v>3000000</v>
      </c>
      <c r="P97" s="422" t="s">
        <v>122</v>
      </c>
      <c r="Q97" s="422"/>
      <c r="R97" s="422"/>
      <c r="S97" s="84" t="s">
        <v>87</v>
      </c>
      <c r="T97" s="193" t="s">
        <v>123</v>
      </c>
      <c r="U97" s="85">
        <v>1</v>
      </c>
      <c r="V97" s="268">
        <v>1</v>
      </c>
      <c r="W97" s="268">
        <f>+O97/N97</f>
        <v>1</v>
      </c>
      <c r="X97" s="194">
        <f>+W97/V97</f>
        <v>1</v>
      </c>
      <c r="Y97" s="283">
        <f>X97</f>
        <v>1</v>
      </c>
    </row>
    <row r="98" spans="1:25" s="86" customFormat="1" ht="215.25" customHeight="1" x14ac:dyDescent="0.25">
      <c r="A98" s="372" t="s">
        <v>117</v>
      </c>
      <c r="B98" s="372"/>
      <c r="C98" s="76" t="s">
        <v>370</v>
      </c>
      <c r="D98" s="77" t="s">
        <v>392</v>
      </c>
      <c r="E98" s="78" t="s">
        <v>362</v>
      </c>
      <c r="F98" s="373" t="s">
        <v>393</v>
      </c>
      <c r="G98" s="374"/>
      <c r="H98" s="436" t="s">
        <v>1700</v>
      </c>
      <c r="I98" s="437"/>
      <c r="J98" s="80" t="s">
        <v>379</v>
      </c>
      <c r="K98" s="81">
        <v>43269</v>
      </c>
      <c r="L98" s="81"/>
      <c r="M98" s="79" t="s">
        <v>1710</v>
      </c>
      <c r="N98" s="83">
        <v>3000000</v>
      </c>
      <c r="O98" s="83">
        <v>3000000</v>
      </c>
      <c r="P98" s="422" t="s">
        <v>122</v>
      </c>
      <c r="Q98" s="422"/>
      <c r="R98" s="422"/>
      <c r="S98" s="84" t="s">
        <v>55</v>
      </c>
      <c r="T98" s="45" t="s">
        <v>123</v>
      </c>
      <c r="U98" s="85">
        <v>1</v>
      </c>
      <c r="V98" s="268">
        <v>1</v>
      </c>
      <c r="W98" s="268">
        <f t="shared" si="4"/>
        <v>1</v>
      </c>
      <c r="X98" s="56">
        <f t="shared" si="5"/>
        <v>1</v>
      </c>
      <c r="Y98" s="283">
        <f t="shared" ref="Y98:Y109" si="7">X98</f>
        <v>1</v>
      </c>
    </row>
    <row r="99" spans="1:25" s="86" customFormat="1" ht="215.25" customHeight="1" x14ac:dyDescent="0.25">
      <c r="A99" s="372" t="s">
        <v>117</v>
      </c>
      <c r="B99" s="372"/>
      <c r="C99" s="76" t="s">
        <v>370</v>
      </c>
      <c r="D99" s="77" t="s">
        <v>392</v>
      </c>
      <c r="E99" s="78" t="s">
        <v>362</v>
      </c>
      <c r="F99" s="373" t="s">
        <v>393</v>
      </c>
      <c r="G99" s="374"/>
      <c r="H99" s="436" t="s">
        <v>1700</v>
      </c>
      <c r="I99" s="437"/>
      <c r="J99" s="80" t="s">
        <v>379</v>
      </c>
      <c r="K99" s="81">
        <v>43269</v>
      </c>
      <c r="L99" s="81"/>
      <c r="M99" s="79" t="s">
        <v>1711</v>
      </c>
      <c r="N99" s="83">
        <v>3000000</v>
      </c>
      <c r="O99" s="83">
        <v>3000000</v>
      </c>
      <c r="P99" s="422" t="s">
        <v>122</v>
      </c>
      <c r="Q99" s="422"/>
      <c r="R99" s="422"/>
      <c r="S99" s="84" t="s">
        <v>55</v>
      </c>
      <c r="T99" s="45" t="s">
        <v>123</v>
      </c>
      <c r="U99" s="85">
        <v>1</v>
      </c>
      <c r="V99" s="268">
        <v>1</v>
      </c>
      <c r="W99" s="268">
        <f t="shared" si="4"/>
        <v>1</v>
      </c>
      <c r="X99" s="56">
        <f t="shared" si="5"/>
        <v>1</v>
      </c>
      <c r="Y99" s="283">
        <f t="shared" si="7"/>
        <v>1</v>
      </c>
    </row>
    <row r="100" spans="1:25" s="86" customFormat="1" ht="215.25" customHeight="1" x14ac:dyDescent="0.25">
      <c r="A100" s="372" t="s">
        <v>117</v>
      </c>
      <c r="B100" s="372"/>
      <c r="C100" s="76" t="s">
        <v>370</v>
      </c>
      <c r="D100" s="77" t="s">
        <v>392</v>
      </c>
      <c r="E100" s="78" t="s">
        <v>362</v>
      </c>
      <c r="F100" s="373" t="s">
        <v>393</v>
      </c>
      <c r="G100" s="374"/>
      <c r="H100" s="436" t="s">
        <v>1700</v>
      </c>
      <c r="I100" s="437"/>
      <c r="J100" s="80" t="s">
        <v>379</v>
      </c>
      <c r="K100" s="81">
        <v>43269</v>
      </c>
      <c r="L100" s="81"/>
      <c r="M100" s="79" t="s">
        <v>1712</v>
      </c>
      <c r="N100" s="83">
        <v>3000000</v>
      </c>
      <c r="O100" s="83">
        <v>3000000</v>
      </c>
      <c r="P100" s="422" t="s">
        <v>122</v>
      </c>
      <c r="Q100" s="422"/>
      <c r="R100" s="422"/>
      <c r="S100" s="84" t="s">
        <v>55</v>
      </c>
      <c r="T100" s="45" t="s">
        <v>123</v>
      </c>
      <c r="U100" s="85">
        <v>1</v>
      </c>
      <c r="V100" s="268">
        <v>1</v>
      </c>
      <c r="W100" s="268">
        <f t="shared" si="4"/>
        <v>1</v>
      </c>
      <c r="X100" s="56">
        <f t="shared" si="5"/>
        <v>1</v>
      </c>
      <c r="Y100" s="283">
        <f t="shared" si="7"/>
        <v>1</v>
      </c>
    </row>
    <row r="101" spans="1:25" s="86" customFormat="1" ht="215.25" customHeight="1" x14ac:dyDescent="0.25">
      <c r="A101" s="372" t="s">
        <v>117</v>
      </c>
      <c r="B101" s="372"/>
      <c r="C101" s="76" t="s">
        <v>370</v>
      </c>
      <c r="D101" s="77" t="s">
        <v>392</v>
      </c>
      <c r="E101" s="78" t="s">
        <v>362</v>
      </c>
      <c r="F101" s="373" t="s">
        <v>393</v>
      </c>
      <c r="G101" s="374"/>
      <c r="H101" s="436" t="s">
        <v>1700</v>
      </c>
      <c r="I101" s="437"/>
      <c r="J101" s="80" t="s">
        <v>379</v>
      </c>
      <c r="K101" s="81">
        <v>43269</v>
      </c>
      <c r="L101" s="81"/>
      <c r="M101" s="79" t="s">
        <v>1713</v>
      </c>
      <c r="N101" s="83">
        <v>3000000</v>
      </c>
      <c r="O101" s="83">
        <v>3000000</v>
      </c>
      <c r="P101" s="422" t="s">
        <v>122</v>
      </c>
      <c r="Q101" s="422"/>
      <c r="R101" s="422"/>
      <c r="S101" s="84" t="s">
        <v>55</v>
      </c>
      <c r="T101" s="45" t="s">
        <v>123</v>
      </c>
      <c r="U101" s="85">
        <v>1</v>
      </c>
      <c r="V101" s="268">
        <v>1</v>
      </c>
      <c r="W101" s="268">
        <f t="shared" si="4"/>
        <v>1</v>
      </c>
      <c r="X101" s="56">
        <f t="shared" si="5"/>
        <v>1</v>
      </c>
      <c r="Y101" s="283">
        <f t="shared" si="7"/>
        <v>1</v>
      </c>
    </row>
    <row r="102" spans="1:25" s="86" customFormat="1" ht="215.25" customHeight="1" x14ac:dyDescent="0.25">
      <c r="A102" s="372" t="s">
        <v>117</v>
      </c>
      <c r="B102" s="372"/>
      <c r="C102" s="76" t="s">
        <v>370</v>
      </c>
      <c r="D102" s="296" t="s">
        <v>392</v>
      </c>
      <c r="E102" s="78" t="s">
        <v>362</v>
      </c>
      <c r="F102" s="373" t="s">
        <v>393</v>
      </c>
      <c r="G102" s="374"/>
      <c r="H102" s="436" t="s">
        <v>1700</v>
      </c>
      <c r="I102" s="437"/>
      <c r="J102" s="80" t="s">
        <v>379</v>
      </c>
      <c r="K102" s="81">
        <v>43269</v>
      </c>
      <c r="L102" s="81"/>
      <c r="M102" s="293" t="s">
        <v>1714</v>
      </c>
      <c r="N102" s="83">
        <v>3000000</v>
      </c>
      <c r="O102" s="83">
        <v>3000000</v>
      </c>
      <c r="P102" s="422" t="s">
        <v>122</v>
      </c>
      <c r="Q102" s="422"/>
      <c r="R102" s="422"/>
      <c r="S102" s="84" t="s">
        <v>55</v>
      </c>
      <c r="T102" s="294" t="s">
        <v>123</v>
      </c>
      <c r="U102" s="85">
        <v>1</v>
      </c>
      <c r="V102" s="297">
        <v>1</v>
      </c>
      <c r="W102" s="297">
        <f>+O102/N102</f>
        <v>1</v>
      </c>
      <c r="X102" s="295">
        <f>+W102/V102</f>
        <v>1</v>
      </c>
      <c r="Y102" s="283">
        <f>X102</f>
        <v>1</v>
      </c>
    </row>
    <row r="103" spans="1:25" s="86" customFormat="1" ht="215.25" customHeight="1" x14ac:dyDescent="0.25">
      <c r="A103" s="372" t="s">
        <v>117</v>
      </c>
      <c r="B103" s="372"/>
      <c r="C103" s="76" t="s">
        <v>370</v>
      </c>
      <c r="D103" s="296" t="s">
        <v>392</v>
      </c>
      <c r="E103" s="78" t="s">
        <v>362</v>
      </c>
      <c r="F103" s="373" t="s">
        <v>393</v>
      </c>
      <c r="G103" s="374"/>
      <c r="H103" s="436" t="s">
        <v>1700</v>
      </c>
      <c r="I103" s="437"/>
      <c r="J103" s="80" t="s">
        <v>379</v>
      </c>
      <c r="K103" s="81">
        <v>43269</v>
      </c>
      <c r="L103" s="81"/>
      <c r="M103" s="293" t="s">
        <v>1715</v>
      </c>
      <c r="N103" s="83">
        <v>3000000</v>
      </c>
      <c r="O103" s="83">
        <v>3000000</v>
      </c>
      <c r="P103" s="422" t="s">
        <v>122</v>
      </c>
      <c r="Q103" s="422"/>
      <c r="R103" s="422"/>
      <c r="S103" s="84" t="s">
        <v>55</v>
      </c>
      <c r="T103" s="294" t="s">
        <v>123</v>
      </c>
      <c r="U103" s="85">
        <v>1</v>
      </c>
      <c r="V103" s="297">
        <v>1</v>
      </c>
      <c r="W103" s="297">
        <f>+O103/N103</f>
        <v>1</v>
      </c>
      <c r="X103" s="295">
        <f>+W103/V103</f>
        <v>1</v>
      </c>
      <c r="Y103" s="283">
        <f>X103</f>
        <v>1</v>
      </c>
    </row>
    <row r="104" spans="1:25" s="86" customFormat="1" ht="215.25" customHeight="1" x14ac:dyDescent="0.25">
      <c r="A104" s="372" t="s">
        <v>117</v>
      </c>
      <c r="B104" s="372"/>
      <c r="C104" s="76" t="s">
        <v>370</v>
      </c>
      <c r="D104" s="77" t="s">
        <v>392</v>
      </c>
      <c r="E104" s="78" t="s">
        <v>362</v>
      </c>
      <c r="F104" s="373" t="s">
        <v>393</v>
      </c>
      <c r="G104" s="374"/>
      <c r="H104" s="436" t="s">
        <v>1700</v>
      </c>
      <c r="I104" s="437"/>
      <c r="J104" s="80" t="s">
        <v>379</v>
      </c>
      <c r="K104" s="81">
        <v>43269</v>
      </c>
      <c r="L104" s="81"/>
      <c r="M104" s="79" t="s">
        <v>1716</v>
      </c>
      <c r="N104" s="83">
        <v>3000000</v>
      </c>
      <c r="O104" s="83">
        <v>3000000</v>
      </c>
      <c r="P104" s="422" t="s">
        <v>122</v>
      </c>
      <c r="Q104" s="422"/>
      <c r="R104" s="422"/>
      <c r="S104" s="84" t="s">
        <v>55</v>
      </c>
      <c r="T104" s="45" t="s">
        <v>123</v>
      </c>
      <c r="U104" s="85">
        <v>1</v>
      </c>
      <c r="V104" s="268">
        <v>1</v>
      </c>
      <c r="W104" s="268">
        <f t="shared" si="4"/>
        <v>1</v>
      </c>
      <c r="X104" s="56">
        <f t="shared" si="5"/>
        <v>1</v>
      </c>
      <c r="Y104" s="283">
        <f t="shared" si="7"/>
        <v>1</v>
      </c>
    </row>
    <row r="105" spans="1:25" s="86" customFormat="1" ht="215.25" customHeight="1" x14ac:dyDescent="0.25">
      <c r="A105" s="372" t="s">
        <v>117</v>
      </c>
      <c r="B105" s="372"/>
      <c r="C105" s="76" t="s">
        <v>370</v>
      </c>
      <c r="D105" s="77" t="s">
        <v>392</v>
      </c>
      <c r="E105" s="78" t="s">
        <v>362</v>
      </c>
      <c r="F105" s="373" t="s">
        <v>393</v>
      </c>
      <c r="G105" s="374"/>
      <c r="H105" s="436" t="s">
        <v>1700</v>
      </c>
      <c r="I105" s="437"/>
      <c r="J105" s="80" t="s">
        <v>379</v>
      </c>
      <c r="K105" s="81">
        <v>43269</v>
      </c>
      <c r="L105" s="81"/>
      <c r="M105" s="79" t="s">
        <v>1717</v>
      </c>
      <c r="N105" s="83">
        <v>3000000</v>
      </c>
      <c r="O105" s="83">
        <v>3000000</v>
      </c>
      <c r="P105" s="422" t="s">
        <v>122</v>
      </c>
      <c r="Q105" s="422"/>
      <c r="R105" s="422"/>
      <c r="S105" s="84" t="s">
        <v>55</v>
      </c>
      <c r="T105" s="45" t="s">
        <v>123</v>
      </c>
      <c r="U105" s="85">
        <v>1</v>
      </c>
      <c r="V105" s="268">
        <v>1</v>
      </c>
      <c r="W105" s="268">
        <f t="shared" si="4"/>
        <v>1</v>
      </c>
      <c r="X105" s="56">
        <f t="shared" si="5"/>
        <v>1</v>
      </c>
      <c r="Y105" s="283">
        <f t="shared" si="7"/>
        <v>1</v>
      </c>
    </row>
    <row r="106" spans="1:25" s="86" customFormat="1" ht="215.25" customHeight="1" x14ac:dyDescent="0.25">
      <c r="A106" s="372" t="s">
        <v>117</v>
      </c>
      <c r="B106" s="372"/>
      <c r="C106" s="76" t="s">
        <v>370</v>
      </c>
      <c r="D106" s="77" t="s">
        <v>392</v>
      </c>
      <c r="E106" s="78" t="s">
        <v>362</v>
      </c>
      <c r="F106" s="373" t="s">
        <v>393</v>
      </c>
      <c r="G106" s="374"/>
      <c r="H106" s="436" t="s">
        <v>1700</v>
      </c>
      <c r="I106" s="437"/>
      <c r="J106" s="80" t="s">
        <v>379</v>
      </c>
      <c r="K106" s="81">
        <v>43269</v>
      </c>
      <c r="L106" s="81"/>
      <c r="M106" s="79" t="s">
        <v>1718</v>
      </c>
      <c r="N106" s="83">
        <v>3000000</v>
      </c>
      <c r="O106" s="83">
        <v>3000000</v>
      </c>
      <c r="P106" s="422" t="s">
        <v>122</v>
      </c>
      <c r="Q106" s="422"/>
      <c r="R106" s="422"/>
      <c r="S106" s="84" t="s">
        <v>55</v>
      </c>
      <c r="T106" s="45" t="s">
        <v>123</v>
      </c>
      <c r="U106" s="85">
        <v>1</v>
      </c>
      <c r="V106" s="268">
        <v>1</v>
      </c>
      <c r="W106" s="268">
        <f t="shared" si="4"/>
        <v>1</v>
      </c>
      <c r="X106" s="56">
        <f t="shared" si="5"/>
        <v>1</v>
      </c>
      <c r="Y106" s="283">
        <f t="shared" si="7"/>
        <v>1</v>
      </c>
    </row>
    <row r="107" spans="1:25" s="86" customFormat="1" ht="215.25" customHeight="1" x14ac:dyDescent="0.25">
      <c r="A107" s="372" t="s">
        <v>117</v>
      </c>
      <c r="B107" s="372"/>
      <c r="C107" s="76" t="s">
        <v>370</v>
      </c>
      <c r="D107" s="77" t="s">
        <v>392</v>
      </c>
      <c r="E107" s="78" t="s">
        <v>362</v>
      </c>
      <c r="F107" s="373" t="s">
        <v>393</v>
      </c>
      <c r="G107" s="374"/>
      <c r="H107" s="436" t="s">
        <v>1688</v>
      </c>
      <c r="I107" s="437"/>
      <c r="J107" s="80" t="s">
        <v>379</v>
      </c>
      <c r="K107" s="81"/>
      <c r="L107" s="81"/>
      <c r="M107" s="79"/>
      <c r="N107" s="83">
        <v>3000000</v>
      </c>
      <c r="O107" s="83">
        <v>0</v>
      </c>
      <c r="P107" s="422" t="s">
        <v>122</v>
      </c>
      <c r="Q107" s="422"/>
      <c r="R107" s="422"/>
      <c r="S107" s="84" t="s">
        <v>55</v>
      </c>
      <c r="T107" s="45" t="s">
        <v>123</v>
      </c>
      <c r="U107" s="85">
        <v>1</v>
      </c>
      <c r="V107" s="268">
        <v>1</v>
      </c>
      <c r="W107" s="268">
        <f t="shared" si="4"/>
        <v>0</v>
      </c>
      <c r="X107" s="56">
        <f t="shared" si="5"/>
        <v>0</v>
      </c>
      <c r="Y107" s="283">
        <f t="shared" si="7"/>
        <v>0</v>
      </c>
    </row>
    <row r="108" spans="1:25" s="86" customFormat="1" ht="254.25" customHeight="1" x14ac:dyDescent="0.25">
      <c r="A108" s="368" t="s">
        <v>325</v>
      </c>
      <c r="B108" s="368"/>
      <c r="C108" s="76" t="s">
        <v>370</v>
      </c>
      <c r="D108" s="170" t="s">
        <v>255</v>
      </c>
      <c r="E108" s="78" t="s">
        <v>298</v>
      </c>
      <c r="F108" s="424" t="s">
        <v>321</v>
      </c>
      <c r="G108" s="424"/>
      <c r="H108" s="425" t="s">
        <v>326</v>
      </c>
      <c r="I108" s="425"/>
      <c r="J108" s="80" t="s">
        <v>379</v>
      </c>
      <c r="K108" s="81">
        <v>43101</v>
      </c>
      <c r="L108" s="81">
        <v>43465</v>
      </c>
      <c r="M108" s="79" t="s">
        <v>127</v>
      </c>
      <c r="N108" s="87">
        <v>0</v>
      </c>
      <c r="O108" s="168"/>
      <c r="P108" s="422" t="s">
        <v>327</v>
      </c>
      <c r="Q108" s="422"/>
      <c r="R108" s="422"/>
      <c r="S108" s="84" t="s">
        <v>55</v>
      </c>
      <c r="T108" s="45" t="s">
        <v>38</v>
      </c>
      <c r="U108" s="85">
        <v>1</v>
      </c>
      <c r="V108" s="268">
        <v>1</v>
      </c>
      <c r="W108" s="268">
        <v>1</v>
      </c>
      <c r="X108" s="56">
        <f t="shared" si="5"/>
        <v>1</v>
      </c>
      <c r="Y108" s="283">
        <f t="shared" si="7"/>
        <v>1</v>
      </c>
    </row>
    <row r="109" spans="1:25" s="86" customFormat="1" ht="248.25" customHeight="1" x14ac:dyDescent="0.25">
      <c r="A109" s="368" t="s">
        <v>325</v>
      </c>
      <c r="B109" s="368"/>
      <c r="C109" s="76" t="s">
        <v>370</v>
      </c>
      <c r="D109" s="77" t="s">
        <v>255</v>
      </c>
      <c r="E109" s="78" t="s">
        <v>298</v>
      </c>
      <c r="F109" s="424" t="s">
        <v>323</v>
      </c>
      <c r="G109" s="424"/>
      <c r="H109" s="425" t="s">
        <v>328</v>
      </c>
      <c r="I109" s="425"/>
      <c r="J109" s="80" t="s">
        <v>379</v>
      </c>
      <c r="K109" s="81">
        <v>43101</v>
      </c>
      <c r="L109" s="81">
        <v>43465</v>
      </c>
      <c r="M109" s="79" t="s">
        <v>127</v>
      </c>
      <c r="N109" s="87">
        <v>0</v>
      </c>
      <c r="O109" s="168"/>
      <c r="P109" s="422" t="s">
        <v>329</v>
      </c>
      <c r="Q109" s="422"/>
      <c r="R109" s="422"/>
      <c r="S109" s="84" t="s">
        <v>55</v>
      </c>
      <c r="T109" s="45" t="s">
        <v>38</v>
      </c>
      <c r="U109" s="85">
        <v>1</v>
      </c>
      <c r="V109" s="268">
        <v>1</v>
      </c>
      <c r="W109" s="268">
        <v>1</v>
      </c>
      <c r="X109" s="56">
        <f t="shared" si="5"/>
        <v>1</v>
      </c>
      <c r="Y109" s="283">
        <f t="shared" si="7"/>
        <v>1</v>
      </c>
    </row>
    <row r="110" spans="1:25" s="86" customFormat="1" ht="215.25" hidden="1" customHeight="1" x14ac:dyDescent="0.25">
      <c r="A110" s="365"/>
      <c r="B110" s="365"/>
      <c r="C110" s="76"/>
      <c r="D110" s="77"/>
      <c r="E110" s="78"/>
      <c r="F110" s="365"/>
      <c r="G110" s="365"/>
      <c r="H110" s="366"/>
      <c r="I110" s="366"/>
      <c r="J110" s="80"/>
      <c r="K110" s="81"/>
      <c r="L110" s="81"/>
      <c r="M110" s="79"/>
      <c r="N110" s="83"/>
      <c r="O110" s="83"/>
      <c r="P110" s="367"/>
      <c r="Q110" s="367"/>
      <c r="R110" s="367"/>
      <c r="S110" s="84"/>
      <c r="T110" s="45"/>
      <c r="U110" s="85"/>
      <c r="V110" s="212"/>
    </row>
    <row r="111" spans="1:25" s="86" customFormat="1" ht="215.25" hidden="1" customHeight="1" x14ac:dyDescent="0.25">
      <c r="A111" s="365"/>
      <c r="B111" s="365"/>
      <c r="C111" s="76"/>
      <c r="D111" s="77"/>
      <c r="E111" s="78"/>
      <c r="F111" s="365"/>
      <c r="G111" s="365"/>
      <c r="H111" s="366"/>
      <c r="I111" s="366"/>
      <c r="J111" s="80"/>
      <c r="K111" s="81"/>
      <c r="L111" s="81"/>
      <c r="M111" s="79"/>
      <c r="N111" s="83"/>
      <c r="O111" s="83"/>
      <c r="P111" s="367"/>
      <c r="Q111" s="367"/>
      <c r="R111" s="367"/>
      <c r="S111" s="84"/>
      <c r="T111" s="45"/>
      <c r="U111" s="85"/>
      <c r="V111" s="212"/>
    </row>
    <row r="112" spans="1:25" s="86" customFormat="1" ht="215.25" hidden="1" customHeight="1" x14ac:dyDescent="0.25">
      <c r="A112" s="365"/>
      <c r="B112" s="365"/>
      <c r="C112" s="76"/>
      <c r="D112" s="77"/>
      <c r="E112" s="78"/>
      <c r="F112" s="365"/>
      <c r="G112" s="365"/>
      <c r="H112" s="366"/>
      <c r="I112" s="366"/>
      <c r="J112" s="80"/>
      <c r="K112" s="81"/>
      <c r="L112" s="81"/>
      <c r="M112" s="79"/>
      <c r="N112" s="83"/>
      <c r="O112" s="83"/>
      <c r="P112" s="367"/>
      <c r="Q112" s="367"/>
      <c r="R112" s="367"/>
      <c r="S112" s="84"/>
      <c r="T112" s="45"/>
      <c r="U112" s="85"/>
      <c r="V112" s="212"/>
    </row>
    <row r="113" spans="1:22" s="86" customFormat="1" ht="215.25" hidden="1" customHeight="1" x14ac:dyDescent="0.25">
      <c r="A113" s="365"/>
      <c r="B113" s="365"/>
      <c r="C113" s="76"/>
      <c r="D113" s="77"/>
      <c r="E113" s="78"/>
      <c r="F113" s="365"/>
      <c r="G113" s="365"/>
      <c r="H113" s="366"/>
      <c r="I113" s="366"/>
      <c r="J113" s="80"/>
      <c r="K113" s="81"/>
      <c r="L113" s="81"/>
      <c r="M113" s="79"/>
      <c r="N113" s="83"/>
      <c r="O113" s="83"/>
      <c r="P113" s="367"/>
      <c r="Q113" s="367"/>
      <c r="R113" s="367"/>
      <c r="S113" s="84"/>
      <c r="T113" s="45"/>
      <c r="U113" s="85"/>
      <c r="V113" s="212"/>
    </row>
    <row r="114" spans="1:22" s="86" customFormat="1" ht="215.25" hidden="1" customHeight="1" x14ac:dyDescent="0.25">
      <c r="A114" s="365"/>
      <c r="B114" s="365"/>
      <c r="C114" s="76"/>
      <c r="D114" s="77"/>
      <c r="E114" s="78"/>
      <c r="F114" s="365"/>
      <c r="G114" s="365"/>
      <c r="H114" s="366"/>
      <c r="I114" s="366"/>
      <c r="J114" s="80"/>
      <c r="K114" s="81"/>
      <c r="L114" s="100"/>
      <c r="M114" s="79"/>
      <c r="N114" s="83"/>
      <c r="O114" s="83"/>
      <c r="P114" s="367"/>
      <c r="Q114" s="367"/>
      <c r="R114" s="367"/>
      <c r="S114" s="84"/>
      <c r="T114" s="45"/>
      <c r="U114" s="85"/>
      <c r="V114" s="212"/>
    </row>
    <row r="115" spans="1:22" s="86" customFormat="1" ht="215.25" hidden="1" customHeight="1" x14ac:dyDescent="0.25">
      <c r="A115" s="365"/>
      <c r="B115" s="365"/>
      <c r="C115" s="76"/>
      <c r="D115" s="77"/>
      <c r="E115" s="78"/>
      <c r="F115" s="365"/>
      <c r="G115" s="365"/>
      <c r="H115" s="366"/>
      <c r="I115" s="366"/>
      <c r="J115" s="80"/>
      <c r="K115" s="81"/>
      <c r="L115" s="81"/>
      <c r="M115" s="79"/>
      <c r="N115" s="83"/>
      <c r="O115" s="83"/>
      <c r="P115" s="367"/>
      <c r="Q115" s="367"/>
      <c r="R115" s="367"/>
      <c r="S115" s="84"/>
      <c r="T115" s="45"/>
      <c r="U115" s="85"/>
      <c r="V115" s="212"/>
    </row>
    <row r="116" spans="1:22" s="86" customFormat="1" ht="215.25" hidden="1" customHeight="1" x14ac:dyDescent="0.25">
      <c r="A116" s="365"/>
      <c r="B116" s="365"/>
      <c r="C116" s="76"/>
      <c r="D116" s="77"/>
      <c r="E116" s="78"/>
      <c r="F116" s="365"/>
      <c r="G116" s="365"/>
      <c r="H116" s="366"/>
      <c r="I116" s="366"/>
      <c r="J116" s="80"/>
      <c r="K116" s="81"/>
      <c r="L116" s="81"/>
      <c r="M116" s="79"/>
      <c r="N116" s="83"/>
      <c r="O116" s="83"/>
      <c r="P116" s="367"/>
      <c r="Q116" s="367"/>
      <c r="R116" s="367"/>
      <c r="S116" s="84"/>
      <c r="T116" s="45"/>
      <c r="U116" s="85"/>
      <c r="V116" s="212"/>
    </row>
    <row r="117" spans="1:22" s="86" customFormat="1" ht="215.25" hidden="1" customHeight="1" x14ac:dyDescent="0.25">
      <c r="A117" s="365"/>
      <c r="B117" s="365"/>
      <c r="C117" s="76"/>
      <c r="D117" s="77"/>
      <c r="E117" s="78"/>
      <c r="F117" s="365"/>
      <c r="G117" s="365"/>
      <c r="H117" s="366"/>
      <c r="I117" s="366"/>
      <c r="J117" s="80"/>
      <c r="K117" s="81"/>
      <c r="L117" s="81"/>
      <c r="M117" s="79"/>
      <c r="N117" s="83"/>
      <c r="O117" s="83"/>
      <c r="P117" s="367"/>
      <c r="Q117" s="367"/>
      <c r="R117" s="367"/>
      <c r="S117" s="84"/>
      <c r="T117" s="45"/>
      <c r="U117" s="85"/>
      <c r="V117" s="212"/>
    </row>
    <row r="118" spans="1:22" s="86" customFormat="1" ht="215.25" hidden="1" customHeight="1" x14ac:dyDescent="0.25">
      <c r="A118" s="365"/>
      <c r="B118" s="365"/>
      <c r="C118" s="76"/>
      <c r="D118" s="77"/>
      <c r="E118" s="78"/>
      <c r="F118" s="365"/>
      <c r="G118" s="365"/>
      <c r="H118" s="366"/>
      <c r="I118" s="366"/>
      <c r="J118" s="80"/>
      <c r="K118" s="81"/>
      <c r="L118" s="81"/>
      <c r="M118" s="79"/>
      <c r="N118" s="83"/>
      <c r="O118" s="83"/>
      <c r="P118" s="367"/>
      <c r="Q118" s="367"/>
      <c r="R118" s="367"/>
      <c r="S118" s="84"/>
      <c r="T118" s="45"/>
      <c r="U118" s="85"/>
      <c r="V118" s="212"/>
    </row>
    <row r="119" spans="1:22" s="86" customFormat="1" ht="215.25" hidden="1" customHeight="1" x14ac:dyDescent="0.25">
      <c r="A119" s="365"/>
      <c r="B119" s="365"/>
      <c r="C119" s="76"/>
      <c r="D119" s="170"/>
      <c r="E119" s="78"/>
      <c r="F119" s="365"/>
      <c r="G119" s="365"/>
      <c r="H119" s="366"/>
      <c r="I119" s="366"/>
      <c r="J119" s="80"/>
      <c r="K119" s="81"/>
      <c r="L119" s="81"/>
      <c r="M119" s="100"/>
      <c r="N119" s="82"/>
      <c r="O119" s="168"/>
      <c r="P119" s="367"/>
      <c r="Q119" s="367"/>
      <c r="R119" s="367"/>
      <c r="S119" s="84"/>
      <c r="T119" s="45"/>
      <c r="U119" s="85"/>
      <c r="V119" s="115"/>
    </row>
    <row r="120" spans="1:22" s="86" customFormat="1" ht="215.25" hidden="1" customHeight="1" x14ac:dyDescent="0.25">
      <c r="A120" s="365"/>
      <c r="B120" s="365"/>
      <c r="C120" s="76"/>
      <c r="D120" s="170"/>
      <c r="E120" s="78"/>
      <c r="F120" s="365"/>
      <c r="G120" s="365"/>
      <c r="H120" s="366"/>
      <c r="I120" s="366"/>
      <c r="J120" s="80"/>
      <c r="K120" s="81"/>
      <c r="L120" s="81"/>
      <c r="M120" s="100"/>
      <c r="N120" s="82"/>
      <c r="O120" s="168"/>
      <c r="P120" s="367"/>
      <c r="Q120" s="367"/>
      <c r="R120" s="367"/>
      <c r="S120" s="84"/>
      <c r="T120" s="45"/>
      <c r="U120" s="85"/>
      <c r="V120" s="115"/>
    </row>
    <row r="121" spans="1:22" s="86" customFormat="1" ht="215.25" hidden="1" customHeight="1" x14ac:dyDescent="0.25">
      <c r="A121" s="365"/>
      <c r="B121" s="365"/>
      <c r="C121" s="76"/>
      <c r="D121" s="170"/>
      <c r="E121" s="78"/>
      <c r="F121" s="365"/>
      <c r="G121" s="365"/>
      <c r="H121" s="366"/>
      <c r="I121" s="366"/>
      <c r="J121" s="80"/>
      <c r="K121" s="81"/>
      <c r="L121" s="81"/>
      <c r="M121" s="79"/>
      <c r="N121" s="87"/>
      <c r="O121" s="168"/>
      <c r="P121" s="367"/>
      <c r="Q121" s="367"/>
      <c r="R121" s="367"/>
      <c r="S121" s="84"/>
      <c r="T121" s="45"/>
      <c r="U121" s="85"/>
      <c r="V121" s="115"/>
    </row>
    <row r="122" spans="1:22" s="86" customFormat="1" ht="290.25" hidden="1" customHeight="1" x14ac:dyDescent="0.25">
      <c r="A122" s="365"/>
      <c r="B122" s="365"/>
      <c r="C122" s="76"/>
      <c r="D122" s="170"/>
      <c r="E122" s="78"/>
      <c r="F122" s="365"/>
      <c r="G122" s="365"/>
      <c r="H122" s="366"/>
      <c r="I122" s="366"/>
      <c r="J122" s="80"/>
      <c r="K122" s="81"/>
      <c r="L122" s="81"/>
      <c r="M122" s="79"/>
      <c r="N122" s="87"/>
      <c r="O122" s="168"/>
      <c r="P122" s="367"/>
      <c r="Q122" s="367"/>
      <c r="R122" s="367"/>
      <c r="S122" s="84"/>
      <c r="T122" s="45"/>
      <c r="U122" s="85"/>
      <c r="V122" s="115"/>
    </row>
    <row r="123" spans="1:22" s="86" customFormat="1" ht="290.25" hidden="1" customHeight="1" x14ac:dyDescent="0.25">
      <c r="A123" s="365"/>
      <c r="B123" s="365"/>
      <c r="C123" s="76"/>
      <c r="D123" s="170"/>
      <c r="E123" s="78"/>
      <c r="F123" s="365"/>
      <c r="G123" s="365"/>
      <c r="H123" s="366"/>
      <c r="I123" s="366"/>
      <c r="J123" s="80"/>
      <c r="K123" s="81"/>
      <c r="L123" s="81"/>
      <c r="M123" s="79"/>
      <c r="N123" s="87"/>
      <c r="O123" s="168"/>
      <c r="P123" s="367"/>
      <c r="Q123" s="367"/>
      <c r="R123" s="367"/>
      <c r="S123" s="84"/>
      <c r="T123" s="45"/>
      <c r="U123" s="85"/>
      <c r="V123" s="115"/>
    </row>
    <row r="124" spans="1:22" s="86" customFormat="1" ht="215.25" hidden="1" customHeight="1" x14ac:dyDescent="0.25">
      <c r="A124" s="365"/>
      <c r="B124" s="365"/>
      <c r="C124" s="76"/>
      <c r="D124" s="170"/>
      <c r="E124" s="78"/>
      <c r="F124" s="365"/>
      <c r="G124" s="365"/>
      <c r="H124" s="366"/>
      <c r="I124" s="366"/>
      <c r="J124" s="80" t="s">
        <v>288</v>
      </c>
      <c r="K124" s="81"/>
      <c r="L124" s="81"/>
      <c r="M124" s="79"/>
      <c r="N124" s="87"/>
      <c r="O124" s="168"/>
      <c r="P124" s="422" t="s">
        <v>330</v>
      </c>
      <c r="Q124" s="422"/>
      <c r="R124" s="422"/>
      <c r="S124" s="84" t="s">
        <v>55</v>
      </c>
      <c r="T124" s="45" t="s">
        <v>38</v>
      </c>
      <c r="U124" s="85">
        <v>1</v>
      </c>
      <c r="V124" s="115"/>
    </row>
    <row r="125" spans="1:22" s="86" customFormat="1" ht="215.25" hidden="1" customHeight="1" x14ac:dyDescent="0.25">
      <c r="A125" s="365"/>
      <c r="B125" s="365"/>
      <c r="C125" s="76"/>
      <c r="D125" s="170"/>
      <c r="E125" s="78"/>
      <c r="F125" s="365"/>
      <c r="G125" s="365"/>
      <c r="H125" s="366"/>
      <c r="I125" s="366"/>
      <c r="J125" s="80" t="s">
        <v>288</v>
      </c>
      <c r="K125" s="81"/>
      <c r="L125" s="81"/>
      <c r="M125" s="79"/>
      <c r="N125" s="87"/>
      <c r="O125" s="168"/>
      <c r="P125" s="422" t="s">
        <v>330</v>
      </c>
      <c r="Q125" s="422"/>
      <c r="R125" s="422"/>
      <c r="S125" s="84" t="s">
        <v>55</v>
      </c>
      <c r="T125" s="45" t="s">
        <v>38</v>
      </c>
      <c r="U125" s="85">
        <v>1</v>
      </c>
      <c r="V125" s="115"/>
    </row>
    <row r="126" spans="1:22" s="86" customFormat="1" ht="215.25" hidden="1" customHeight="1" x14ac:dyDescent="0.25">
      <c r="A126" s="365"/>
      <c r="B126" s="365"/>
      <c r="C126" s="76"/>
      <c r="D126" s="170"/>
      <c r="E126" s="78"/>
      <c r="F126" s="365"/>
      <c r="G126" s="365"/>
      <c r="H126" s="366"/>
      <c r="I126" s="366"/>
      <c r="J126" s="80" t="s">
        <v>288</v>
      </c>
      <c r="K126" s="81"/>
      <c r="L126" s="81"/>
      <c r="M126" s="79"/>
      <c r="N126" s="87"/>
      <c r="O126" s="168"/>
      <c r="P126" s="422" t="s">
        <v>330</v>
      </c>
      <c r="Q126" s="422"/>
      <c r="R126" s="422"/>
      <c r="S126" s="84" t="s">
        <v>55</v>
      </c>
      <c r="T126" s="45" t="s">
        <v>38</v>
      </c>
      <c r="U126" s="85">
        <v>1</v>
      </c>
      <c r="V126" s="115"/>
    </row>
    <row r="127" spans="1:22" s="86" customFormat="1" ht="215.25" hidden="1" customHeight="1" x14ac:dyDescent="0.25">
      <c r="A127" s="365"/>
      <c r="B127" s="365"/>
      <c r="C127" s="76"/>
      <c r="D127" s="170"/>
      <c r="E127" s="78"/>
      <c r="F127" s="365"/>
      <c r="G127" s="365"/>
      <c r="H127" s="366"/>
      <c r="I127" s="366"/>
      <c r="J127" s="80" t="s">
        <v>288</v>
      </c>
      <c r="K127" s="81"/>
      <c r="L127" s="81"/>
      <c r="M127" s="79"/>
      <c r="N127" s="87"/>
      <c r="O127" s="168"/>
      <c r="P127" s="422" t="s">
        <v>330</v>
      </c>
      <c r="Q127" s="422"/>
      <c r="R127" s="422"/>
      <c r="S127" s="84" t="s">
        <v>55</v>
      </c>
      <c r="T127" s="45" t="s">
        <v>38</v>
      </c>
      <c r="U127" s="85">
        <v>1</v>
      </c>
      <c r="V127" s="115"/>
    </row>
    <row r="128" spans="1:22" s="86" customFormat="1" ht="215.25" hidden="1" customHeight="1" x14ac:dyDescent="0.25">
      <c r="A128" s="365"/>
      <c r="B128" s="365"/>
      <c r="C128" s="76"/>
      <c r="D128" s="170"/>
      <c r="E128" s="78"/>
      <c r="F128" s="365"/>
      <c r="G128" s="365"/>
      <c r="H128" s="366"/>
      <c r="I128" s="366"/>
      <c r="J128" s="80" t="s">
        <v>288</v>
      </c>
      <c r="K128" s="81"/>
      <c r="L128" s="81"/>
      <c r="M128" s="79"/>
      <c r="N128" s="87"/>
      <c r="O128" s="168"/>
      <c r="P128" s="422" t="s">
        <v>330</v>
      </c>
      <c r="Q128" s="422"/>
      <c r="R128" s="422"/>
      <c r="S128" s="84" t="s">
        <v>55</v>
      </c>
      <c r="T128" s="45" t="s">
        <v>38</v>
      </c>
      <c r="U128" s="85">
        <v>1</v>
      </c>
      <c r="V128" s="115"/>
    </row>
    <row r="129" spans="1:22" s="86" customFormat="1" ht="215.25" hidden="1" customHeight="1" x14ac:dyDescent="0.25">
      <c r="A129" s="365"/>
      <c r="B129" s="365"/>
      <c r="C129" s="76"/>
      <c r="D129" s="170"/>
      <c r="E129" s="78"/>
      <c r="F129" s="365"/>
      <c r="G129" s="365"/>
      <c r="H129" s="366"/>
      <c r="I129" s="366"/>
      <c r="J129" s="80" t="s">
        <v>288</v>
      </c>
      <c r="K129" s="81"/>
      <c r="L129" s="81"/>
      <c r="M129" s="79"/>
      <c r="N129" s="82"/>
      <c r="O129" s="168"/>
      <c r="P129" s="422" t="s">
        <v>122</v>
      </c>
      <c r="Q129" s="422"/>
      <c r="R129" s="422"/>
      <c r="S129" s="84" t="s">
        <v>87</v>
      </c>
      <c r="T129" s="45" t="s">
        <v>123</v>
      </c>
      <c r="U129" s="85">
        <v>1</v>
      </c>
      <c r="V129" s="115"/>
    </row>
    <row r="130" spans="1:22" s="86" customFormat="1" ht="215.25" hidden="1" customHeight="1" x14ac:dyDescent="0.25">
      <c r="A130" s="365"/>
      <c r="B130" s="365"/>
      <c r="C130" s="172"/>
      <c r="D130" s="170"/>
      <c r="E130" s="78"/>
      <c r="F130" s="365"/>
      <c r="G130" s="365"/>
      <c r="H130" s="366"/>
      <c r="I130" s="366"/>
      <c r="J130" s="80" t="s">
        <v>288</v>
      </c>
      <c r="K130" s="81"/>
      <c r="L130" s="81"/>
      <c r="M130" s="79"/>
      <c r="N130" s="87"/>
      <c r="O130" s="168"/>
      <c r="P130" s="422" t="s">
        <v>122</v>
      </c>
      <c r="Q130" s="422"/>
      <c r="R130" s="422"/>
      <c r="S130" s="84" t="s">
        <v>87</v>
      </c>
      <c r="T130" s="45" t="s">
        <v>123</v>
      </c>
      <c r="U130" s="85">
        <v>1</v>
      </c>
      <c r="V130" s="115"/>
    </row>
    <row r="131" spans="1:22" s="86" customFormat="1" ht="215.25" hidden="1" customHeight="1" x14ac:dyDescent="0.25">
      <c r="A131" s="365"/>
      <c r="B131" s="365"/>
      <c r="C131" s="172"/>
      <c r="D131" s="170"/>
      <c r="E131" s="78"/>
      <c r="F131" s="365"/>
      <c r="G131" s="365"/>
      <c r="H131" s="366"/>
      <c r="I131" s="366"/>
      <c r="J131" s="80" t="s">
        <v>288</v>
      </c>
      <c r="K131" s="81"/>
      <c r="L131" s="81"/>
      <c r="M131" s="79"/>
      <c r="N131" s="83"/>
      <c r="O131" s="83"/>
      <c r="P131" s="422" t="s">
        <v>122</v>
      </c>
      <c r="Q131" s="422"/>
      <c r="R131" s="422"/>
      <c r="S131" s="84" t="s">
        <v>87</v>
      </c>
      <c r="T131" s="45" t="s">
        <v>123</v>
      </c>
      <c r="U131" s="85">
        <v>1</v>
      </c>
      <c r="V131" s="115"/>
    </row>
    <row r="132" spans="1:22" s="86" customFormat="1" ht="215.25" hidden="1" customHeight="1" x14ac:dyDescent="0.25">
      <c r="A132" s="365"/>
      <c r="B132" s="365"/>
      <c r="C132" s="172"/>
      <c r="D132" s="170"/>
      <c r="E132" s="78"/>
      <c r="F132" s="365"/>
      <c r="G132" s="365"/>
      <c r="H132" s="366"/>
      <c r="I132" s="366"/>
      <c r="J132" s="80" t="s">
        <v>288</v>
      </c>
      <c r="K132" s="81"/>
      <c r="L132" s="81"/>
      <c r="M132" s="79"/>
      <c r="N132" s="87"/>
      <c r="O132" s="83"/>
      <c r="P132" s="422" t="s">
        <v>122</v>
      </c>
      <c r="Q132" s="422"/>
      <c r="R132" s="422"/>
      <c r="S132" s="84" t="s">
        <v>87</v>
      </c>
      <c r="T132" s="45" t="s">
        <v>123</v>
      </c>
      <c r="U132" s="85">
        <v>1</v>
      </c>
      <c r="V132" s="115"/>
    </row>
    <row r="133" spans="1:22" s="86" customFormat="1" ht="215.25" hidden="1" customHeight="1" x14ac:dyDescent="0.25">
      <c r="A133" s="365"/>
      <c r="B133" s="365"/>
      <c r="C133" s="172"/>
      <c r="D133" s="170"/>
      <c r="E133" s="78"/>
      <c r="F133" s="365"/>
      <c r="G133" s="365"/>
      <c r="H133" s="366"/>
      <c r="I133" s="366"/>
      <c r="J133" s="80" t="s">
        <v>288</v>
      </c>
      <c r="K133" s="81"/>
      <c r="L133" s="81"/>
      <c r="M133" s="79"/>
      <c r="N133" s="83"/>
      <c r="O133" s="83"/>
      <c r="P133" s="422" t="s">
        <v>122</v>
      </c>
      <c r="Q133" s="422"/>
      <c r="R133" s="422"/>
      <c r="S133" s="84" t="s">
        <v>87</v>
      </c>
      <c r="T133" s="45" t="s">
        <v>123</v>
      </c>
      <c r="U133" s="85">
        <v>1</v>
      </c>
      <c r="V133" s="115"/>
    </row>
    <row r="134" spans="1:22" s="86" customFormat="1" ht="215.25" hidden="1" customHeight="1" x14ac:dyDescent="0.25">
      <c r="A134" s="365"/>
      <c r="B134" s="365"/>
      <c r="C134" s="172"/>
      <c r="D134" s="170"/>
      <c r="E134" s="78"/>
      <c r="F134" s="365"/>
      <c r="G134" s="365"/>
      <c r="H134" s="366"/>
      <c r="I134" s="366"/>
      <c r="J134" s="80" t="s">
        <v>288</v>
      </c>
      <c r="K134" s="81"/>
      <c r="L134" s="81"/>
      <c r="M134" s="79"/>
      <c r="N134" s="83"/>
      <c r="O134" s="83"/>
      <c r="P134" s="422" t="s">
        <v>122</v>
      </c>
      <c r="Q134" s="422"/>
      <c r="R134" s="422"/>
      <c r="S134" s="84" t="s">
        <v>87</v>
      </c>
      <c r="T134" s="45" t="s">
        <v>123</v>
      </c>
      <c r="U134" s="85">
        <v>1</v>
      </c>
      <c r="V134" s="115"/>
    </row>
    <row r="135" spans="1:22" s="86" customFormat="1" ht="215.25" hidden="1" customHeight="1" x14ac:dyDescent="0.25">
      <c r="A135" s="365"/>
      <c r="B135" s="365"/>
      <c r="C135" s="172"/>
      <c r="D135" s="170"/>
      <c r="E135" s="78"/>
      <c r="F135" s="365"/>
      <c r="G135" s="365"/>
      <c r="H135" s="366"/>
      <c r="I135" s="366"/>
      <c r="J135" s="80" t="s">
        <v>288</v>
      </c>
      <c r="K135" s="81"/>
      <c r="L135" s="81"/>
      <c r="M135" s="79"/>
      <c r="N135" s="83"/>
      <c r="O135" s="83"/>
      <c r="P135" s="422" t="s">
        <v>122</v>
      </c>
      <c r="Q135" s="422"/>
      <c r="R135" s="422"/>
      <c r="S135" s="84" t="s">
        <v>87</v>
      </c>
      <c r="T135" s="45" t="s">
        <v>123</v>
      </c>
      <c r="U135" s="85">
        <v>1</v>
      </c>
      <c r="V135" s="115"/>
    </row>
    <row r="136" spans="1:22" s="86" customFormat="1" ht="215.25" hidden="1" customHeight="1" x14ac:dyDescent="0.25">
      <c r="A136" s="365"/>
      <c r="B136" s="365"/>
      <c r="C136" s="172"/>
      <c r="D136" s="170"/>
      <c r="E136" s="78"/>
      <c r="F136" s="365"/>
      <c r="G136" s="365"/>
      <c r="H136" s="366"/>
      <c r="I136" s="366"/>
      <c r="J136" s="80" t="s">
        <v>288</v>
      </c>
      <c r="K136" s="81"/>
      <c r="L136" s="81"/>
      <c r="M136" s="79"/>
      <c r="N136" s="83"/>
      <c r="O136" s="83"/>
      <c r="P136" s="422" t="s">
        <v>122</v>
      </c>
      <c r="Q136" s="422"/>
      <c r="R136" s="422"/>
      <c r="S136" s="84" t="s">
        <v>87</v>
      </c>
      <c r="T136" s="45" t="s">
        <v>123</v>
      </c>
      <c r="U136" s="85">
        <v>1</v>
      </c>
      <c r="V136" s="115"/>
    </row>
    <row r="137" spans="1:22" s="86" customFormat="1" ht="215.25" hidden="1" customHeight="1" x14ac:dyDescent="0.25">
      <c r="A137" s="365"/>
      <c r="B137" s="365"/>
      <c r="C137" s="172"/>
      <c r="D137" s="170"/>
      <c r="E137" s="78"/>
      <c r="F137" s="365"/>
      <c r="G137" s="365"/>
      <c r="H137" s="366"/>
      <c r="I137" s="366"/>
      <c r="J137" s="80" t="s">
        <v>288</v>
      </c>
      <c r="K137" s="81"/>
      <c r="L137" s="81"/>
      <c r="M137" s="79"/>
      <c r="N137" s="83"/>
      <c r="O137" s="83"/>
      <c r="P137" s="422" t="s">
        <v>122</v>
      </c>
      <c r="Q137" s="422"/>
      <c r="R137" s="422"/>
      <c r="S137" s="84" t="s">
        <v>87</v>
      </c>
      <c r="T137" s="45" t="s">
        <v>123</v>
      </c>
      <c r="U137" s="85">
        <v>1</v>
      </c>
      <c r="V137" s="115"/>
    </row>
    <row r="138" spans="1:22" s="86" customFormat="1" ht="215.25" hidden="1" customHeight="1" x14ac:dyDescent="0.25">
      <c r="A138" s="365"/>
      <c r="B138" s="365"/>
      <c r="C138" s="172"/>
      <c r="D138" s="170"/>
      <c r="E138" s="78"/>
      <c r="F138" s="365"/>
      <c r="G138" s="365"/>
      <c r="H138" s="366"/>
      <c r="I138" s="366"/>
      <c r="J138" s="80" t="s">
        <v>288</v>
      </c>
      <c r="K138" s="81"/>
      <c r="L138" s="81"/>
      <c r="M138" s="79"/>
      <c r="N138" s="87"/>
      <c r="O138" s="83"/>
      <c r="P138" s="422" t="s">
        <v>122</v>
      </c>
      <c r="Q138" s="422"/>
      <c r="R138" s="422"/>
      <c r="S138" s="84" t="s">
        <v>87</v>
      </c>
      <c r="T138" s="45" t="s">
        <v>123</v>
      </c>
      <c r="U138" s="85">
        <v>1</v>
      </c>
      <c r="V138" s="115"/>
    </row>
    <row r="139" spans="1:22" s="86" customFormat="1" ht="215.25" hidden="1" customHeight="1" x14ac:dyDescent="0.25">
      <c r="A139" s="365"/>
      <c r="B139" s="365"/>
      <c r="C139" s="172"/>
      <c r="D139" s="170"/>
      <c r="E139" s="78"/>
      <c r="F139" s="365"/>
      <c r="G139" s="365"/>
      <c r="H139" s="366"/>
      <c r="I139" s="366"/>
      <c r="J139" s="80" t="s">
        <v>288</v>
      </c>
      <c r="K139" s="81"/>
      <c r="L139" s="81"/>
      <c r="M139" s="79"/>
      <c r="N139" s="82"/>
      <c r="O139" s="83"/>
      <c r="P139" s="422" t="s">
        <v>122</v>
      </c>
      <c r="Q139" s="422"/>
      <c r="R139" s="422"/>
      <c r="S139" s="84" t="s">
        <v>87</v>
      </c>
      <c r="T139" s="45" t="s">
        <v>123</v>
      </c>
      <c r="U139" s="85">
        <v>1</v>
      </c>
      <c r="V139" s="115"/>
    </row>
    <row r="140" spans="1:22" s="86" customFormat="1" ht="215.25" hidden="1" customHeight="1" x14ac:dyDescent="0.25">
      <c r="A140" s="365"/>
      <c r="B140" s="365"/>
      <c r="C140" s="172"/>
      <c r="D140" s="170"/>
      <c r="E140" s="78"/>
      <c r="F140" s="365"/>
      <c r="G140" s="365"/>
      <c r="H140" s="366"/>
      <c r="I140" s="366"/>
      <c r="J140" s="80" t="s">
        <v>288</v>
      </c>
      <c r="K140" s="81"/>
      <c r="L140" s="81"/>
      <c r="M140" s="79"/>
      <c r="N140" s="87"/>
      <c r="O140" s="168"/>
      <c r="P140" s="422" t="s">
        <v>122</v>
      </c>
      <c r="Q140" s="422"/>
      <c r="R140" s="422"/>
      <c r="S140" s="84" t="s">
        <v>87</v>
      </c>
      <c r="T140" s="45" t="s">
        <v>123</v>
      </c>
      <c r="U140" s="85">
        <v>1</v>
      </c>
      <c r="V140" s="115"/>
    </row>
    <row r="141" spans="1:22" s="86" customFormat="1" ht="215.25" hidden="1" customHeight="1" x14ac:dyDescent="0.25">
      <c r="A141" s="365"/>
      <c r="B141" s="365"/>
      <c r="C141" s="172"/>
      <c r="D141" s="170"/>
      <c r="E141" s="78"/>
      <c r="F141" s="365"/>
      <c r="G141" s="365"/>
      <c r="H141" s="366"/>
      <c r="I141" s="366"/>
      <c r="J141" s="80" t="s">
        <v>288</v>
      </c>
      <c r="K141" s="81"/>
      <c r="L141" s="81"/>
      <c r="M141" s="79"/>
      <c r="N141" s="173"/>
      <c r="O141" s="83"/>
      <c r="P141" s="422" t="s">
        <v>122</v>
      </c>
      <c r="Q141" s="422"/>
      <c r="R141" s="422"/>
      <c r="S141" s="84" t="s">
        <v>87</v>
      </c>
      <c r="T141" s="45" t="s">
        <v>123</v>
      </c>
      <c r="U141" s="85">
        <v>1</v>
      </c>
      <c r="V141" s="115"/>
    </row>
    <row r="142" spans="1:22" s="86" customFormat="1" ht="215.25" hidden="1" customHeight="1" x14ac:dyDescent="0.25">
      <c r="A142" s="365"/>
      <c r="B142" s="365"/>
      <c r="C142" s="172"/>
      <c r="D142" s="170"/>
      <c r="E142" s="78"/>
      <c r="F142" s="365"/>
      <c r="G142" s="365"/>
      <c r="H142" s="366"/>
      <c r="I142" s="366"/>
      <c r="J142" s="80" t="s">
        <v>288</v>
      </c>
      <c r="K142" s="81"/>
      <c r="L142" s="81"/>
      <c r="M142" s="79"/>
      <c r="N142" s="173"/>
      <c r="O142" s="83"/>
      <c r="P142" s="422" t="s">
        <v>122</v>
      </c>
      <c r="Q142" s="422"/>
      <c r="R142" s="422"/>
      <c r="S142" s="84" t="s">
        <v>87</v>
      </c>
      <c r="T142" s="45" t="s">
        <v>123</v>
      </c>
      <c r="U142" s="85">
        <v>1</v>
      </c>
      <c r="V142" s="115"/>
    </row>
    <row r="143" spans="1:22" s="86" customFormat="1" ht="215.25" hidden="1" customHeight="1" x14ac:dyDescent="0.25">
      <c r="A143" s="365"/>
      <c r="B143" s="365"/>
      <c r="C143" s="172"/>
      <c r="D143" s="170"/>
      <c r="E143" s="78"/>
      <c r="F143" s="365"/>
      <c r="G143" s="365"/>
      <c r="H143" s="366"/>
      <c r="I143" s="366"/>
      <c r="J143" s="80" t="s">
        <v>288</v>
      </c>
      <c r="K143" s="81"/>
      <c r="L143" s="81"/>
      <c r="M143" s="79"/>
      <c r="N143" s="173"/>
      <c r="O143" s="83"/>
      <c r="P143" s="422" t="s">
        <v>122</v>
      </c>
      <c r="Q143" s="422"/>
      <c r="R143" s="422"/>
      <c r="S143" s="84" t="s">
        <v>87</v>
      </c>
      <c r="T143" s="45" t="s">
        <v>123</v>
      </c>
      <c r="U143" s="85">
        <v>1</v>
      </c>
      <c r="V143" s="115"/>
    </row>
    <row r="144" spans="1:22" s="86" customFormat="1" ht="215.25" hidden="1" customHeight="1" x14ac:dyDescent="0.25">
      <c r="A144" s="365"/>
      <c r="B144" s="365"/>
      <c r="C144" s="172"/>
      <c r="D144" s="170"/>
      <c r="E144" s="78"/>
      <c r="F144" s="365"/>
      <c r="G144" s="365"/>
      <c r="H144" s="366"/>
      <c r="I144" s="366"/>
      <c r="J144" s="80" t="s">
        <v>288</v>
      </c>
      <c r="K144" s="81"/>
      <c r="L144" s="81"/>
      <c r="M144" s="79"/>
      <c r="N144" s="173"/>
      <c r="O144" s="83"/>
      <c r="P144" s="422" t="s">
        <v>122</v>
      </c>
      <c r="Q144" s="422"/>
      <c r="R144" s="422"/>
      <c r="S144" s="84" t="s">
        <v>87</v>
      </c>
      <c r="T144" s="45" t="s">
        <v>123</v>
      </c>
      <c r="U144" s="85">
        <v>1</v>
      </c>
      <c r="V144" s="115"/>
    </row>
    <row r="145" spans="1:22" s="86" customFormat="1" ht="215.25" hidden="1" customHeight="1" x14ac:dyDescent="0.25">
      <c r="A145" s="365"/>
      <c r="B145" s="365"/>
      <c r="C145" s="172"/>
      <c r="D145" s="170"/>
      <c r="E145" s="78"/>
      <c r="F145" s="365"/>
      <c r="G145" s="365"/>
      <c r="H145" s="366"/>
      <c r="I145" s="366"/>
      <c r="J145" s="80" t="s">
        <v>288</v>
      </c>
      <c r="K145" s="81"/>
      <c r="L145" s="81"/>
      <c r="M145" s="79"/>
      <c r="N145" s="173"/>
      <c r="O145" s="83"/>
      <c r="P145" s="422" t="s">
        <v>122</v>
      </c>
      <c r="Q145" s="422"/>
      <c r="R145" s="422"/>
      <c r="S145" s="84" t="s">
        <v>87</v>
      </c>
      <c r="T145" s="45" t="s">
        <v>123</v>
      </c>
      <c r="U145" s="85">
        <v>1</v>
      </c>
      <c r="V145" s="115"/>
    </row>
    <row r="146" spans="1:22" s="86" customFormat="1" ht="215.25" hidden="1" customHeight="1" x14ac:dyDescent="0.25">
      <c r="A146" s="365"/>
      <c r="B146" s="365"/>
      <c r="C146" s="172"/>
      <c r="D146" s="170"/>
      <c r="E146" s="78"/>
      <c r="F146" s="365"/>
      <c r="G146" s="365"/>
      <c r="H146" s="366"/>
      <c r="I146" s="366"/>
      <c r="J146" s="80" t="s">
        <v>288</v>
      </c>
      <c r="K146" s="81"/>
      <c r="L146" s="81"/>
      <c r="M146" s="79"/>
      <c r="N146" s="173"/>
      <c r="O146" s="83"/>
      <c r="P146" s="422" t="s">
        <v>122</v>
      </c>
      <c r="Q146" s="422"/>
      <c r="R146" s="422"/>
      <c r="S146" s="84" t="s">
        <v>87</v>
      </c>
      <c r="T146" s="45" t="s">
        <v>123</v>
      </c>
      <c r="U146" s="85">
        <v>1</v>
      </c>
      <c r="V146" s="115"/>
    </row>
    <row r="147" spans="1:22" s="86" customFormat="1" ht="215.25" hidden="1" customHeight="1" x14ac:dyDescent="0.25">
      <c r="A147" s="365"/>
      <c r="B147" s="365"/>
      <c r="C147" s="172"/>
      <c r="D147" s="170"/>
      <c r="E147" s="78"/>
      <c r="F147" s="365"/>
      <c r="G147" s="365"/>
      <c r="H147" s="366"/>
      <c r="I147" s="366"/>
      <c r="J147" s="80" t="s">
        <v>288</v>
      </c>
      <c r="K147" s="81"/>
      <c r="L147" s="81"/>
      <c r="M147" s="79"/>
      <c r="N147" s="173"/>
      <c r="O147" s="83"/>
      <c r="P147" s="422" t="s">
        <v>122</v>
      </c>
      <c r="Q147" s="422"/>
      <c r="R147" s="422"/>
      <c r="S147" s="84" t="s">
        <v>87</v>
      </c>
      <c r="T147" s="45" t="s">
        <v>123</v>
      </c>
      <c r="U147" s="85">
        <v>1</v>
      </c>
      <c r="V147" s="115"/>
    </row>
    <row r="148" spans="1:22" s="86" customFormat="1" ht="215.25" hidden="1" customHeight="1" x14ac:dyDescent="0.25">
      <c r="A148" s="365"/>
      <c r="B148" s="365"/>
      <c r="C148" s="174"/>
      <c r="D148" s="77"/>
      <c r="E148" s="78"/>
      <c r="F148" s="365"/>
      <c r="G148" s="365"/>
      <c r="H148" s="366"/>
      <c r="I148" s="366"/>
      <c r="J148" s="80" t="s">
        <v>288</v>
      </c>
      <c r="K148" s="81"/>
      <c r="L148" s="81"/>
      <c r="M148" s="79"/>
      <c r="N148" s="83"/>
      <c r="O148" s="83"/>
      <c r="P148" s="422" t="s">
        <v>331</v>
      </c>
      <c r="Q148" s="422"/>
      <c r="R148" s="422"/>
      <c r="S148" s="84" t="s">
        <v>55</v>
      </c>
      <c r="T148" s="45" t="s">
        <v>38</v>
      </c>
      <c r="U148" s="175">
        <v>1</v>
      </c>
      <c r="V148" s="212"/>
    </row>
    <row r="149" spans="1:22" s="86" customFormat="1" ht="215.25" hidden="1" customHeight="1" x14ac:dyDescent="0.25">
      <c r="A149" s="365"/>
      <c r="B149" s="365"/>
      <c r="C149" s="174"/>
      <c r="D149" s="77"/>
      <c r="E149" s="78"/>
      <c r="F149" s="365"/>
      <c r="G149" s="365"/>
      <c r="H149" s="366"/>
      <c r="I149" s="366"/>
      <c r="J149" s="80" t="s">
        <v>288</v>
      </c>
      <c r="K149" s="81"/>
      <c r="L149" s="81"/>
      <c r="M149" s="79"/>
      <c r="N149" s="83"/>
      <c r="O149" s="83"/>
      <c r="P149" s="422" t="s">
        <v>331</v>
      </c>
      <c r="Q149" s="422"/>
      <c r="R149" s="422"/>
      <c r="S149" s="84" t="s">
        <v>55</v>
      </c>
      <c r="T149" s="45" t="s">
        <v>38</v>
      </c>
      <c r="U149" s="175">
        <v>1</v>
      </c>
      <c r="V149" s="212"/>
    </row>
    <row r="150" spans="1:22" s="86" customFormat="1" ht="248.25" hidden="1" customHeight="1" x14ac:dyDescent="0.25">
      <c r="A150" s="365"/>
      <c r="B150" s="365"/>
      <c r="C150" s="76"/>
      <c r="D150" s="170"/>
      <c r="E150" s="78"/>
      <c r="F150" s="365"/>
      <c r="G150" s="365"/>
      <c r="H150" s="366"/>
      <c r="I150" s="366"/>
      <c r="J150" s="80" t="s">
        <v>288</v>
      </c>
      <c r="K150" s="81"/>
      <c r="L150" s="81"/>
      <c r="M150" s="79"/>
      <c r="N150" s="87"/>
      <c r="O150" s="83"/>
      <c r="P150" s="422" t="s">
        <v>122</v>
      </c>
      <c r="Q150" s="422"/>
      <c r="R150" s="422"/>
      <c r="S150" s="84" t="s">
        <v>87</v>
      </c>
      <c r="T150" s="45" t="s">
        <v>123</v>
      </c>
      <c r="U150" s="85">
        <v>1</v>
      </c>
      <c r="V150" s="115"/>
    </row>
    <row r="151" spans="1:22" s="86" customFormat="1" ht="248.25" hidden="1" customHeight="1" x14ac:dyDescent="0.25">
      <c r="A151" s="365"/>
      <c r="B151" s="365"/>
      <c r="C151" s="76"/>
      <c r="D151" s="170"/>
      <c r="E151" s="78"/>
      <c r="F151" s="365"/>
      <c r="G151" s="365"/>
      <c r="H151" s="366"/>
      <c r="I151" s="366"/>
      <c r="J151" s="80" t="s">
        <v>288</v>
      </c>
      <c r="K151" s="81"/>
      <c r="L151" s="81"/>
      <c r="M151" s="79"/>
      <c r="N151" s="87"/>
      <c r="O151" s="83"/>
      <c r="P151" s="422" t="s">
        <v>122</v>
      </c>
      <c r="Q151" s="422"/>
      <c r="R151" s="422"/>
      <c r="S151" s="84" t="s">
        <v>87</v>
      </c>
      <c r="T151" s="45" t="s">
        <v>123</v>
      </c>
      <c r="U151" s="85">
        <v>1</v>
      </c>
      <c r="V151" s="115"/>
    </row>
    <row r="152" spans="1:22" s="86" customFormat="1" ht="248.25" hidden="1" customHeight="1" x14ac:dyDescent="0.25">
      <c r="A152" s="365"/>
      <c r="B152" s="365"/>
      <c r="C152" s="76"/>
      <c r="D152" s="170"/>
      <c r="E152" s="78"/>
      <c r="F152" s="365"/>
      <c r="G152" s="365"/>
      <c r="H152" s="366"/>
      <c r="I152" s="366"/>
      <c r="J152" s="80" t="s">
        <v>288</v>
      </c>
      <c r="K152" s="81"/>
      <c r="L152" s="81"/>
      <c r="M152" s="79"/>
      <c r="N152" s="87"/>
      <c r="O152" s="83"/>
      <c r="P152" s="422" t="s">
        <v>122</v>
      </c>
      <c r="Q152" s="422"/>
      <c r="R152" s="422"/>
      <c r="S152" s="84" t="s">
        <v>87</v>
      </c>
      <c r="T152" s="45" t="s">
        <v>123</v>
      </c>
      <c r="U152" s="85">
        <v>1</v>
      </c>
      <c r="V152" s="115"/>
    </row>
    <row r="153" spans="1:22" s="86" customFormat="1" ht="248.25" hidden="1" customHeight="1" x14ac:dyDescent="0.25">
      <c r="A153" s="365"/>
      <c r="B153" s="365"/>
      <c r="C153" s="76"/>
      <c r="D153" s="170"/>
      <c r="E153" s="78"/>
      <c r="F153" s="365"/>
      <c r="G153" s="365"/>
      <c r="H153" s="366"/>
      <c r="I153" s="366"/>
      <c r="J153" s="80" t="s">
        <v>288</v>
      </c>
      <c r="K153" s="81"/>
      <c r="L153" s="176"/>
      <c r="M153" s="177"/>
      <c r="N153" s="178"/>
      <c r="O153" s="179"/>
      <c r="P153" s="422" t="s">
        <v>122</v>
      </c>
      <c r="Q153" s="422"/>
      <c r="R153" s="422"/>
      <c r="S153" s="84" t="s">
        <v>87</v>
      </c>
      <c r="T153" s="45" t="s">
        <v>123</v>
      </c>
      <c r="U153" s="85">
        <v>1</v>
      </c>
      <c r="V153" s="115"/>
    </row>
    <row r="154" spans="1:22" s="86" customFormat="1" ht="248.25" hidden="1" customHeight="1" x14ac:dyDescent="0.25">
      <c r="A154" s="365"/>
      <c r="B154" s="365"/>
      <c r="C154" s="76"/>
      <c r="D154" s="170"/>
      <c r="E154" s="78"/>
      <c r="F154" s="365"/>
      <c r="G154" s="365"/>
      <c r="H154" s="366"/>
      <c r="I154" s="366"/>
      <c r="J154" s="80" t="s">
        <v>288</v>
      </c>
      <c r="K154" s="81"/>
      <c r="L154" s="81"/>
      <c r="M154" s="79"/>
      <c r="N154" s="87"/>
      <c r="O154" s="83"/>
      <c r="P154" s="422" t="s">
        <v>122</v>
      </c>
      <c r="Q154" s="422"/>
      <c r="R154" s="422"/>
      <c r="S154" s="84" t="s">
        <v>87</v>
      </c>
      <c r="T154" s="45" t="s">
        <v>123</v>
      </c>
      <c r="U154" s="85">
        <v>1</v>
      </c>
      <c r="V154" s="115"/>
    </row>
    <row r="155" spans="1:22" s="86" customFormat="1" ht="248.25" hidden="1" customHeight="1" x14ac:dyDescent="0.25">
      <c r="A155" s="365"/>
      <c r="B155" s="365"/>
      <c r="C155" s="76"/>
      <c r="D155" s="79"/>
      <c r="E155" s="78"/>
      <c r="F155" s="365"/>
      <c r="G155" s="365"/>
      <c r="H155" s="366"/>
      <c r="I155" s="366"/>
      <c r="J155" s="80" t="s">
        <v>288</v>
      </c>
      <c r="K155" s="81"/>
      <c r="L155" s="81"/>
      <c r="M155" s="79"/>
      <c r="N155" s="87"/>
      <c r="O155" s="83"/>
      <c r="P155" s="422" t="s">
        <v>332</v>
      </c>
      <c r="Q155" s="422"/>
      <c r="R155" s="422"/>
      <c r="S155" s="84" t="s">
        <v>55</v>
      </c>
      <c r="T155" s="45" t="s">
        <v>123</v>
      </c>
      <c r="U155" s="175">
        <v>12</v>
      </c>
      <c r="V155" s="115"/>
    </row>
    <row r="156" spans="1:22" s="86" customFormat="1" ht="215.25" hidden="1" customHeight="1" x14ac:dyDescent="0.25">
      <c r="A156" s="365"/>
      <c r="B156" s="365"/>
      <c r="C156" s="76"/>
      <c r="D156" s="79"/>
      <c r="E156" s="78"/>
      <c r="F156" s="365"/>
      <c r="G156" s="365"/>
      <c r="H156" s="366"/>
      <c r="I156" s="366"/>
      <c r="J156" s="80" t="s">
        <v>288</v>
      </c>
      <c r="K156" s="81"/>
      <c r="L156" s="81"/>
      <c r="M156" s="79"/>
      <c r="N156" s="87"/>
      <c r="O156" s="87"/>
      <c r="P156" s="422" t="s">
        <v>122</v>
      </c>
      <c r="Q156" s="422"/>
      <c r="R156" s="422"/>
      <c r="S156" s="84" t="s">
        <v>87</v>
      </c>
      <c r="T156" s="45" t="s">
        <v>123</v>
      </c>
      <c r="U156" s="85">
        <v>1</v>
      </c>
      <c r="V156" s="115"/>
    </row>
    <row r="157" spans="1:22" s="86" customFormat="1" ht="215.25" hidden="1" customHeight="1" x14ac:dyDescent="0.25">
      <c r="A157" s="365"/>
      <c r="B157" s="365"/>
      <c r="C157" s="76"/>
      <c r="D157" s="79"/>
      <c r="E157" s="78"/>
      <c r="F157" s="365"/>
      <c r="G157" s="365"/>
      <c r="H157" s="366"/>
      <c r="I157" s="366"/>
      <c r="J157" s="80" t="s">
        <v>288</v>
      </c>
      <c r="K157" s="81"/>
      <c r="L157" s="81"/>
      <c r="M157" s="100"/>
      <c r="N157" s="87"/>
      <c r="O157" s="83"/>
      <c r="P157" s="422" t="s">
        <v>122</v>
      </c>
      <c r="Q157" s="422"/>
      <c r="R157" s="422"/>
      <c r="S157" s="84" t="s">
        <v>87</v>
      </c>
      <c r="T157" s="45" t="s">
        <v>123</v>
      </c>
      <c r="U157" s="85">
        <v>1</v>
      </c>
      <c r="V157" s="115"/>
    </row>
    <row r="158" spans="1:22" s="86" customFormat="1" ht="215.25" hidden="1" customHeight="1" x14ac:dyDescent="0.25">
      <c r="A158" s="365"/>
      <c r="B158" s="365"/>
      <c r="C158" s="76"/>
      <c r="D158" s="79"/>
      <c r="E158" s="78"/>
      <c r="F158" s="365"/>
      <c r="G158" s="365"/>
      <c r="H158" s="366"/>
      <c r="I158" s="366"/>
      <c r="J158" s="80" t="s">
        <v>288</v>
      </c>
      <c r="K158" s="81"/>
      <c r="L158" s="81"/>
      <c r="M158" s="100"/>
      <c r="N158" s="87"/>
      <c r="O158" s="87"/>
      <c r="P158" s="422" t="s">
        <v>333</v>
      </c>
      <c r="Q158" s="422"/>
      <c r="R158" s="422"/>
      <c r="S158" s="84" t="s">
        <v>55</v>
      </c>
      <c r="T158" s="45" t="s">
        <v>38</v>
      </c>
      <c r="U158" s="65">
        <v>1</v>
      </c>
      <c r="V158" s="115"/>
    </row>
    <row r="159" spans="1:22" s="86" customFormat="1" ht="215.25" hidden="1" customHeight="1" x14ac:dyDescent="0.25">
      <c r="A159" s="365"/>
      <c r="B159" s="365"/>
      <c r="C159" s="76"/>
      <c r="D159" s="79"/>
      <c r="E159" s="78"/>
      <c r="F159" s="365"/>
      <c r="G159" s="365"/>
      <c r="H159" s="366"/>
      <c r="I159" s="366"/>
      <c r="J159" s="80" t="s">
        <v>288</v>
      </c>
      <c r="K159" s="81"/>
      <c r="L159" s="81"/>
      <c r="M159" s="100"/>
      <c r="N159" s="87"/>
      <c r="O159" s="83"/>
      <c r="P159" s="422" t="s">
        <v>334</v>
      </c>
      <c r="Q159" s="422"/>
      <c r="R159" s="422"/>
      <c r="S159" s="84" t="s">
        <v>55</v>
      </c>
      <c r="T159" s="45" t="s">
        <v>38</v>
      </c>
      <c r="U159" s="65">
        <v>1</v>
      </c>
      <c r="V159" s="115"/>
    </row>
    <row r="160" spans="1:22" s="86" customFormat="1" ht="215.25" hidden="1" customHeight="1" x14ac:dyDescent="0.25">
      <c r="A160" s="365"/>
      <c r="B160" s="365"/>
      <c r="C160" s="76"/>
      <c r="D160" s="79"/>
      <c r="E160" s="78"/>
      <c r="F160" s="365"/>
      <c r="G160" s="365"/>
      <c r="H160" s="366"/>
      <c r="I160" s="366"/>
      <c r="J160" s="80" t="s">
        <v>288</v>
      </c>
      <c r="K160" s="81"/>
      <c r="L160" s="81"/>
      <c r="M160" s="100"/>
      <c r="N160" s="87"/>
      <c r="O160" s="83"/>
      <c r="P160" s="422" t="s">
        <v>335</v>
      </c>
      <c r="Q160" s="422"/>
      <c r="R160" s="422"/>
      <c r="S160" s="84" t="s">
        <v>55</v>
      </c>
      <c r="T160" s="45" t="s">
        <v>38</v>
      </c>
      <c r="U160" s="65">
        <v>1</v>
      </c>
      <c r="V160" s="115"/>
    </row>
    <row r="161" spans="1:46" s="86" customFormat="1" ht="215.25" hidden="1" customHeight="1" x14ac:dyDescent="0.25">
      <c r="A161" s="365"/>
      <c r="B161" s="365"/>
      <c r="C161" s="76"/>
      <c r="D161" s="79"/>
      <c r="E161" s="78"/>
      <c r="F161" s="365"/>
      <c r="G161" s="365"/>
      <c r="H161" s="366"/>
      <c r="I161" s="366"/>
      <c r="J161" s="80" t="s">
        <v>288</v>
      </c>
      <c r="K161" s="81"/>
      <c r="L161" s="81"/>
      <c r="M161" s="100"/>
      <c r="N161" s="87"/>
      <c r="O161" s="83"/>
      <c r="P161" s="422" t="s">
        <v>336</v>
      </c>
      <c r="Q161" s="422"/>
      <c r="R161" s="422"/>
      <c r="S161" s="84" t="s">
        <v>55</v>
      </c>
      <c r="T161" s="45" t="s">
        <v>38</v>
      </c>
      <c r="U161" s="65">
        <v>2</v>
      </c>
      <c r="V161" s="115"/>
    </row>
    <row r="162" spans="1:46" s="86" customFormat="1" ht="215.25" hidden="1" customHeight="1" x14ac:dyDescent="0.25">
      <c r="A162" s="365"/>
      <c r="B162" s="365"/>
      <c r="C162" s="76"/>
      <c r="D162" s="79"/>
      <c r="E162" s="78"/>
      <c r="F162" s="365"/>
      <c r="G162" s="365"/>
      <c r="H162" s="366"/>
      <c r="I162" s="366"/>
      <c r="J162" s="80" t="s">
        <v>288</v>
      </c>
      <c r="K162" s="81"/>
      <c r="L162" s="81"/>
      <c r="M162" s="100"/>
      <c r="N162" s="87"/>
      <c r="O162" s="83"/>
      <c r="P162" s="422" t="s">
        <v>337</v>
      </c>
      <c r="Q162" s="422"/>
      <c r="R162" s="422"/>
      <c r="S162" s="84" t="s">
        <v>55</v>
      </c>
      <c r="T162" s="45" t="s">
        <v>123</v>
      </c>
      <c r="U162" s="85">
        <v>1</v>
      </c>
      <c r="V162" s="115"/>
    </row>
    <row r="163" spans="1:46" s="86" customFormat="1" ht="215.25" hidden="1" customHeight="1" x14ac:dyDescent="0.25">
      <c r="A163" s="365"/>
      <c r="B163" s="365"/>
      <c r="C163" s="76"/>
      <c r="D163" s="79"/>
      <c r="E163" s="78"/>
      <c r="F163" s="365"/>
      <c r="G163" s="365"/>
      <c r="H163" s="366"/>
      <c r="I163" s="366"/>
      <c r="J163" s="80" t="s">
        <v>288</v>
      </c>
      <c r="K163" s="81"/>
      <c r="L163" s="81"/>
      <c r="M163" s="100"/>
      <c r="N163" s="87"/>
      <c r="O163" s="83"/>
      <c r="P163" s="422" t="s">
        <v>338</v>
      </c>
      <c r="Q163" s="422"/>
      <c r="R163" s="422"/>
      <c r="S163" s="84" t="s">
        <v>55</v>
      </c>
      <c r="T163" s="45" t="s">
        <v>38</v>
      </c>
      <c r="U163" s="65">
        <v>2</v>
      </c>
      <c r="V163" s="115"/>
    </row>
    <row r="164" spans="1:46" s="86" customFormat="1" ht="215.25" hidden="1" customHeight="1" x14ac:dyDescent="0.25">
      <c r="A164" s="365"/>
      <c r="B164" s="365"/>
      <c r="C164" s="76"/>
      <c r="D164" s="79"/>
      <c r="E164" s="78"/>
      <c r="F164" s="365"/>
      <c r="G164" s="365"/>
      <c r="H164" s="366"/>
      <c r="I164" s="366"/>
      <c r="J164" s="80" t="s">
        <v>288</v>
      </c>
      <c r="K164" s="81"/>
      <c r="L164" s="81"/>
      <c r="M164" s="100"/>
      <c r="N164" s="87"/>
      <c r="O164" s="83"/>
      <c r="P164" s="422" t="s">
        <v>339</v>
      </c>
      <c r="Q164" s="422"/>
      <c r="R164" s="422"/>
      <c r="S164" s="84" t="s">
        <v>55</v>
      </c>
      <c r="T164" s="45" t="s">
        <v>38</v>
      </c>
      <c r="U164" s="85">
        <v>1</v>
      </c>
      <c r="V164" s="115"/>
    </row>
    <row r="165" spans="1:46" s="86" customFormat="1" ht="215.25" hidden="1" customHeight="1" x14ac:dyDescent="0.25">
      <c r="A165" s="365"/>
      <c r="B165" s="365"/>
      <c r="C165" s="76"/>
      <c r="D165" s="79"/>
      <c r="E165" s="78"/>
      <c r="F165" s="365"/>
      <c r="G165" s="365"/>
      <c r="H165" s="366"/>
      <c r="I165" s="366"/>
      <c r="J165" s="80" t="s">
        <v>288</v>
      </c>
      <c r="K165" s="81"/>
      <c r="L165" s="81"/>
      <c r="M165" s="100"/>
      <c r="N165" s="87"/>
      <c r="O165" s="83"/>
      <c r="P165" s="422" t="s">
        <v>340</v>
      </c>
      <c r="Q165" s="422"/>
      <c r="R165" s="422"/>
      <c r="S165" s="84" t="s">
        <v>55</v>
      </c>
      <c r="T165" s="45" t="s">
        <v>38</v>
      </c>
      <c r="U165" s="85">
        <v>1</v>
      </c>
      <c r="V165" s="115"/>
    </row>
    <row r="166" spans="1:46" s="86" customFormat="1" ht="215.25" hidden="1" customHeight="1" x14ac:dyDescent="0.25">
      <c r="A166" s="365"/>
      <c r="B166" s="365"/>
      <c r="C166" s="76"/>
      <c r="D166" s="79"/>
      <c r="E166" s="78"/>
      <c r="F166" s="365"/>
      <c r="G166" s="365"/>
      <c r="H166" s="366"/>
      <c r="I166" s="366"/>
      <c r="J166" s="80" t="s">
        <v>288</v>
      </c>
      <c r="K166" s="81"/>
      <c r="L166" s="81"/>
      <c r="M166" s="100"/>
      <c r="N166" s="87"/>
      <c r="O166" s="83"/>
      <c r="P166" s="422" t="s">
        <v>340</v>
      </c>
      <c r="Q166" s="422"/>
      <c r="R166" s="422"/>
      <c r="S166" s="84" t="s">
        <v>55</v>
      </c>
      <c r="T166" s="45" t="s">
        <v>38</v>
      </c>
      <c r="U166" s="85">
        <v>1</v>
      </c>
      <c r="V166" s="115"/>
    </row>
    <row r="167" spans="1:46" s="110" customFormat="1" ht="1.5" customHeight="1" x14ac:dyDescent="0.25">
      <c r="A167" s="102"/>
      <c r="B167" s="103"/>
      <c r="C167" s="104"/>
      <c r="D167" s="105"/>
      <c r="E167" s="102"/>
      <c r="F167" s="103"/>
      <c r="G167" s="106"/>
      <c r="H167" s="102"/>
      <c r="I167" s="102"/>
      <c r="J167" s="103"/>
      <c r="K167" s="103"/>
      <c r="L167" s="103"/>
      <c r="M167" s="106"/>
      <c r="N167" s="106"/>
      <c r="O167" s="106"/>
      <c r="P167" s="355" t="str">
        <f>[1]MÁS_CIUDADANÍA!B12</f>
        <v>Avance en la implementación y puesta en marcha del portal Más Ciudadanía.</v>
      </c>
      <c r="Q167" s="355"/>
      <c r="R167" s="355"/>
      <c r="S167" s="355"/>
      <c r="T167" s="107"/>
      <c r="U167" s="108"/>
      <c r="V167" s="115"/>
    </row>
    <row r="168" spans="1:46" s="110" customFormat="1" ht="16.5" customHeight="1" x14ac:dyDescent="0.25">
      <c r="A168" s="111"/>
      <c r="B168" s="111"/>
      <c r="C168" s="75"/>
      <c r="D168" s="75"/>
      <c r="E168" s="111"/>
      <c r="F168" s="111"/>
      <c r="G168" s="111"/>
      <c r="H168" s="111"/>
      <c r="I168" s="111"/>
      <c r="J168" s="111"/>
      <c r="K168" s="111"/>
      <c r="L168" s="111"/>
      <c r="M168" s="111"/>
      <c r="N168" s="111"/>
      <c r="O168" s="111"/>
      <c r="P168" s="111"/>
      <c r="Q168" s="111"/>
      <c r="R168" s="111"/>
      <c r="S168" s="112"/>
      <c r="T168" s="111"/>
      <c r="U168" s="111"/>
      <c r="V168" s="115"/>
    </row>
    <row r="169" spans="1:46" s="110" customFormat="1" ht="16.5" customHeight="1" x14ac:dyDescent="0.25">
      <c r="A169" s="111"/>
      <c r="B169" s="111"/>
      <c r="C169" s="75"/>
      <c r="D169" s="75"/>
      <c r="E169" s="111"/>
      <c r="F169" s="111"/>
      <c r="G169" s="111"/>
      <c r="H169" s="111"/>
      <c r="I169" s="111"/>
      <c r="J169" s="111"/>
      <c r="K169" s="111"/>
      <c r="L169" s="111"/>
      <c r="M169" s="111"/>
      <c r="N169" s="111"/>
      <c r="O169" s="111"/>
      <c r="P169" s="111"/>
      <c r="Q169" s="111"/>
      <c r="R169" s="111"/>
      <c r="S169" s="112"/>
      <c r="T169" s="111"/>
      <c r="U169" s="111"/>
      <c r="V169" s="115"/>
    </row>
    <row r="170" spans="1:46" s="110" customFormat="1" ht="10.5" customHeight="1" x14ac:dyDescent="0.25">
      <c r="A170" s="111"/>
      <c r="B170" s="111"/>
      <c r="C170" s="75"/>
      <c r="D170" s="75"/>
      <c r="E170" s="111"/>
      <c r="F170" s="111"/>
      <c r="G170" s="111"/>
      <c r="H170" s="111"/>
      <c r="I170" s="111"/>
      <c r="J170" s="111"/>
      <c r="K170" s="111"/>
      <c r="L170" s="111"/>
      <c r="M170" s="111"/>
      <c r="N170" s="111"/>
      <c r="O170" s="111"/>
      <c r="P170" s="111"/>
      <c r="Q170" s="111"/>
      <c r="R170" s="111"/>
      <c r="S170" s="112"/>
      <c r="T170" s="111"/>
      <c r="U170" s="111"/>
      <c r="V170" s="115"/>
    </row>
    <row r="171" spans="1:46" s="6" customFormat="1" ht="10.5" customHeight="1" x14ac:dyDescent="0.25">
      <c r="A171" s="116"/>
      <c r="B171" s="116"/>
      <c r="C171" s="116"/>
      <c r="D171" s="116"/>
      <c r="E171" s="116"/>
      <c r="F171" s="116"/>
      <c r="G171" s="116"/>
      <c r="H171" s="116"/>
      <c r="I171" s="116"/>
      <c r="J171" s="116"/>
      <c r="K171" s="116"/>
      <c r="L171" s="116"/>
      <c r="M171" s="116"/>
      <c r="N171" s="116"/>
      <c r="O171" s="117"/>
      <c r="P171" s="118"/>
      <c r="Q171" s="118"/>
      <c r="R171" s="118"/>
      <c r="S171" s="119"/>
      <c r="T171" s="118"/>
      <c r="U171" s="120"/>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row>
    <row r="172" spans="1:46" ht="101.25" customHeight="1" x14ac:dyDescent="0.25">
      <c r="A172" s="356" t="s">
        <v>262</v>
      </c>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row>
    <row r="173" spans="1:46" ht="84.75" customHeight="1" thickBot="1" x14ac:dyDescent="0.3">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30"/>
      <c r="W173" s="30"/>
    </row>
    <row r="174" spans="1:46" ht="66" customHeight="1" thickTop="1" x14ac:dyDescent="0.25">
      <c r="A174" s="124"/>
      <c r="B174" s="124"/>
      <c r="C174" s="124"/>
      <c r="D174" s="124"/>
      <c r="E174" s="357" t="s">
        <v>263</v>
      </c>
      <c r="F174" s="357"/>
      <c r="G174" s="357"/>
      <c r="H174" s="357"/>
      <c r="I174" s="357"/>
      <c r="J174" s="357"/>
      <c r="K174" s="358"/>
      <c r="L174" s="358"/>
      <c r="M174" s="358"/>
      <c r="N174" s="358"/>
      <c r="O174" s="358"/>
      <c r="P174" s="358"/>
      <c r="Q174" s="114"/>
      <c r="R174" s="114"/>
      <c r="S174" s="114"/>
      <c r="T174" s="114"/>
      <c r="U174" s="114"/>
    </row>
    <row r="175" spans="1:46" ht="62.25" customHeight="1" x14ac:dyDescent="0.25">
      <c r="A175" s="124"/>
      <c r="B175" s="124"/>
      <c r="C175" s="124"/>
      <c r="D175" s="124"/>
      <c r="E175" s="359" t="s">
        <v>264</v>
      </c>
      <c r="F175" s="359"/>
      <c r="G175" s="360" t="s">
        <v>265</v>
      </c>
      <c r="H175" s="360"/>
      <c r="I175" s="125" t="s">
        <v>26</v>
      </c>
      <c r="J175" s="126" t="s">
        <v>27</v>
      </c>
      <c r="K175" s="361"/>
      <c r="L175" s="361"/>
      <c r="M175" s="361"/>
      <c r="N175" s="361"/>
      <c r="O175" s="361"/>
      <c r="P175" s="361"/>
      <c r="Q175" s="127"/>
      <c r="R175" s="127"/>
      <c r="S175" s="127"/>
      <c r="T175" s="127"/>
      <c r="U175" s="127"/>
    </row>
    <row r="176" spans="1:46" ht="40.5" customHeight="1" thickBot="1" x14ac:dyDescent="0.3">
      <c r="A176" s="124"/>
      <c r="B176" s="124"/>
      <c r="C176" s="124"/>
      <c r="D176" s="124"/>
      <c r="E176" s="362">
        <f>+E184</f>
        <v>835115000</v>
      </c>
      <c r="F176" s="362"/>
      <c r="G176" s="363">
        <f>+G184</f>
        <v>832115000</v>
      </c>
      <c r="H176" s="363"/>
      <c r="I176" s="421">
        <f>+G176/E176</f>
        <v>0.9964076803793489</v>
      </c>
      <c r="J176" s="349">
        <f>I176</f>
        <v>0.9964076803793489</v>
      </c>
      <c r="K176" s="361"/>
      <c r="L176" s="361"/>
      <c r="M176" s="361"/>
      <c r="N176" s="361"/>
      <c r="O176" s="361"/>
      <c r="P176" s="361"/>
      <c r="Q176" s="127"/>
      <c r="R176" s="127"/>
      <c r="S176" s="127"/>
      <c r="T176" s="127"/>
    </row>
    <row r="177" spans="1:89" ht="40.5" customHeight="1" thickTop="1" thickBot="1" x14ac:dyDescent="0.3">
      <c r="A177" s="124"/>
      <c r="B177" s="124"/>
      <c r="C177" s="124"/>
      <c r="D177" s="124"/>
      <c r="E177" s="362"/>
      <c r="F177" s="362"/>
      <c r="G177" s="363"/>
      <c r="H177" s="363"/>
      <c r="I177" s="421"/>
      <c r="J177" s="350"/>
      <c r="K177" s="361"/>
      <c r="L177" s="361"/>
      <c r="M177" s="361"/>
      <c r="N177" s="361"/>
      <c r="O177" s="361"/>
      <c r="P177" s="361"/>
      <c r="Q177" s="127"/>
      <c r="R177" s="127"/>
      <c r="S177" s="127"/>
      <c r="T177" s="127"/>
    </row>
    <row r="178" spans="1:89" ht="40.5" customHeight="1" thickTop="1" thickBot="1" x14ac:dyDescent="0.3">
      <c r="A178" s="16"/>
      <c r="B178" s="124"/>
      <c r="C178" s="124"/>
      <c r="D178" s="124"/>
      <c r="E178" s="362"/>
      <c r="F178" s="362"/>
      <c r="G178" s="363"/>
      <c r="H178" s="363"/>
      <c r="I178" s="421"/>
      <c r="J178" s="351"/>
      <c r="K178" s="361"/>
      <c r="L178" s="361"/>
      <c r="M178" s="361"/>
      <c r="N178" s="361"/>
      <c r="O178" s="361"/>
      <c r="P178" s="361"/>
      <c r="Q178" s="420">
        <v>2018</v>
      </c>
      <c r="R178" s="420"/>
      <c r="S178" s="420"/>
      <c r="T178" s="420"/>
    </row>
    <row r="179" spans="1:89" ht="110.25" customHeight="1" thickTop="1" x14ac:dyDescent="0.25">
      <c r="A179" s="352" t="s">
        <v>266</v>
      </c>
      <c r="B179" s="352"/>
      <c r="C179" s="352"/>
      <c r="D179" s="74" t="s">
        <v>267</v>
      </c>
      <c r="E179" s="129" t="s">
        <v>264</v>
      </c>
      <c r="F179" s="129" t="s">
        <v>26</v>
      </c>
      <c r="G179" s="353" t="s">
        <v>265</v>
      </c>
      <c r="H179" s="353"/>
      <c r="I179" s="129" t="s">
        <v>268</v>
      </c>
      <c r="J179" s="130" t="s">
        <v>27</v>
      </c>
      <c r="K179" s="352" t="s">
        <v>269</v>
      </c>
      <c r="L179" s="352"/>
      <c r="M179" s="352"/>
      <c r="N179" s="352"/>
      <c r="O179" s="131" t="s">
        <v>22</v>
      </c>
      <c r="P179" s="213" t="s">
        <v>270</v>
      </c>
      <c r="Q179" s="132" t="s">
        <v>35</v>
      </c>
      <c r="R179" s="133" t="s">
        <v>271</v>
      </c>
      <c r="S179" s="50" t="s">
        <v>26</v>
      </c>
      <c r="T179" s="134" t="s">
        <v>27</v>
      </c>
    </row>
    <row r="180" spans="1:89" ht="182.25" customHeight="1" x14ac:dyDescent="0.25">
      <c r="A180" s="354" t="s">
        <v>272</v>
      </c>
      <c r="B180" s="347" t="s">
        <v>403</v>
      </c>
      <c r="C180" s="347"/>
      <c r="D180" s="135" t="s">
        <v>404</v>
      </c>
      <c r="E180" s="188">
        <v>233266000</v>
      </c>
      <c r="F180" s="138">
        <f>+E180/$E$184</f>
        <v>0.27932200954359582</v>
      </c>
      <c r="G180" s="434">
        <v>233266000</v>
      </c>
      <c r="H180" s="434"/>
      <c r="I180" s="138">
        <f>+G180/E180</f>
        <v>1</v>
      </c>
      <c r="J180" s="283">
        <f>I180</f>
        <v>1</v>
      </c>
      <c r="K180" s="346" t="s">
        <v>359</v>
      </c>
      <c r="L180" s="346"/>
      <c r="M180" s="346"/>
      <c r="N180" s="346"/>
      <c r="O180" s="139" t="s">
        <v>38</v>
      </c>
      <c r="P180" s="158">
        <v>1</v>
      </c>
      <c r="Q180" s="214">
        <v>0.25</v>
      </c>
      <c r="R180" s="214">
        <v>0.25</v>
      </c>
      <c r="S180" s="191">
        <f>+R180/Q180</f>
        <v>1</v>
      </c>
      <c r="T180" s="283">
        <f>S180</f>
        <v>1</v>
      </c>
    </row>
    <row r="181" spans="1:89" ht="291" customHeight="1" x14ac:dyDescent="0.25">
      <c r="A181" s="354"/>
      <c r="B181" s="347" t="s">
        <v>405</v>
      </c>
      <c r="C181" s="347"/>
      <c r="D181" s="135" t="s">
        <v>406</v>
      </c>
      <c r="E181" s="188">
        <v>395491066</v>
      </c>
      <c r="F181" s="138">
        <f>+E181/$E$184</f>
        <v>0.47357677206133286</v>
      </c>
      <c r="G181" s="434">
        <v>395491066</v>
      </c>
      <c r="H181" s="434"/>
      <c r="I181" s="138">
        <f>+G181/E181</f>
        <v>1</v>
      </c>
      <c r="J181" s="283">
        <f>I181</f>
        <v>1</v>
      </c>
      <c r="K181" s="346" t="s">
        <v>361</v>
      </c>
      <c r="L181" s="346"/>
      <c r="M181" s="346"/>
      <c r="N181" s="346"/>
      <c r="O181" s="139" t="s">
        <v>38</v>
      </c>
      <c r="P181" s="158">
        <v>4000</v>
      </c>
      <c r="Q181" s="215">
        <v>1200</v>
      </c>
      <c r="R181" s="215">
        <v>1356</v>
      </c>
      <c r="S181" s="191">
        <f>+R181/Q181</f>
        <v>1.1299999999999999</v>
      </c>
      <c r="T181" s="283">
        <f>S181</f>
        <v>1.1299999999999999</v>
      </c>
    </row>
    <row r="182" spans="1:89" ht="212.25" customHeight="1" x14ac:dyDescent="0.25">
      <c r="A182" s="354"/>
      <c r="B182" s="347" t="s">
        <v>393</v>
      </c>
      <c r="C182" s="347"/>
      <c r="D182" s="135" t="s">
        <v>407</v>
      </c>
      <c r="E182" s="188">
        <v>206357934</v>
      </c>
      <c r="F182" s="138">
        <f>+E182/$E$184</f>
        <v>0.24710121839507135</v>
      </c>
      <c r="G182" s="434">
        <v>203357934</v>
      </c>
      <c r="H182" s="434"/>
      <c r="I182" s="138">
        <f>+G182/E182</f>
        <v>0.98546215334759069</v>
      </c>
      <c r="J182" s="283">
        <f>I182</f>
        <v>0.98546215334759069</v>
      </c>
      <c r="K182" s="435" t="s">
        <v>363</v>
      </c>
      <c r="L182" s="435"/>
      <c r="M182" s="435"/>
      <c r="N182" s="435"/>
      <c r="O182" s="45" t="s">
        <v>123</v>
      </c>
      <c r="P182" s="216">
        <v>45</v>
      </c>
      <c r="Q182" s="217">
        <v>45</v>
      </c>
      <c r="R182" s="217">
        <v>69</v>
      </c>
      <c r="S182" s="191">
        <f>+R182/Q182</f>
        <v>1.5333333333333334</v>
      </c>
      <c r="T182" s="283">
        <f>S182</f>
        <v>1.5333333333333334</v>
      </c>
    </row>
    <row r="183" spans="1:89" ht="92.25" hidden="1" x14ac:dyDescent="0.25">
      <c r="A183" s="354"/>
      <c r="B183" s="365"/>
      <c r="C183" s="365"/>
      <c r="D183" s="187"/>
      <c r="E183" s="188"/>
      <c r="F183" s="138">
        <f>+E183/$E$184</f>
        <v>0</v>
      </c>
      <c r="G183" s="365"/>
      <c r="H183" s="365"/>
      <c r="I183" s="138">
        <f>+G183/$G$184</f>
        <v>0</v>
      </c>
      <c r="J183" s="283">
        <f>I183</f>
        <v>0</v>
      </c>
      <c r="K183" s="367"/>
      <c r="L183" s="367"/>
      <c r="M183" s="367"/>
      <c r="N183" s="367"/>
      <c r="O183" s="45"/>
      <c r="P183" s="216"/>
      <c r="Q183" s="217"/>
      <c r="R183" s="217"/>
      <c r="S183" s="218"/>
      <c r="T183" s="219"/>
    </row>
    <row r="184" spans="1:89" ht="124.5" customHeight="1" x14ac:dyDescent="0.25">
      <c r="A184" s="340" t="s">
        <v>279</v>
      </c>
      <c r="B184" s="340"/>
      <c r="C184" s="340"/>
      <c r="D184" s="144"/>
      <c r="E184" s="192">
        <f>+SUM(E180:E183)</f>
        <v>835115000</v>
      </c>
      <c r="F184" s="137">
        <f>+E184/$E$184</f>
        <v>1</v>
      </c>
      <c r="G184" s="433">
        <f>+SUM(G180:H183)</f>
        <v>832115000</v>
      </c>
      <c r="H184" s="433"/>
      <c r="I184" s="138">
        <f>+G184/E184</f>
        <v>0.9964076803793489</v>
      </c>
      <c r="J184" s="283">
        <f>I184</f>
        <v>0.9964076803793489</v>
      </c>
      <c r="K184" s="342"/>
      <c r="L184" s="342"/>
      <c r="M184" s="342"/>
      <c r="N184" s="342"/>
      <c r="O184" s="146"/>
      <c r="P184" s="30"/>
      <c r="Q184" s="30"/>
      <c r="R184" s="30"/>
      <c r="S184" s="147"/>
      <c r="T184" s="30"/>
      <c r="U184" s="30"/>
      <c r="V184" s="30"/>
      <c r="W184" s="30"/>
      <c r="X184" s="30"/>
      <c r="Y184" s="30"/>
      <c r="Z184" s="30"/>
      <c r="AA184" s="30"/>
      <c r="AB184" s="30"/>
      <c r="AC184" s="30"/>
      <c r="AD184" s="30"/>
      <c r="AE184" s="148"/>
      <c r="AF184" s="149"/>
      <c r="AG184" s="30"/>
      <c r="AH184" s="30"/>
      <c r="AI184" s="30"/>
      <c r="AJ184" s="30"/>
      <c r="AK184" s="30"/>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J184" s="30"/>
      <c r="BK184" s="30"/>
      <c r="BL184" s="30"/>
    </row>
    <row r="185" spans="1:89" s="6" customFormat="1" ht="15.75" customHeight="1" thickBot="1" x14ac:dyDescent="0.3">
      <c r="A185" s="16"/>
      <c r="B185" s="16"/>
      <c r="C185" s="16"/>
      <c r="D185" s="16"/>
      <c r="E185" s="16"/>
      <c r="F185" s="16"/>
      <c r="G185" s="16"/>
      <c r="H185" s="16"/>
      <c r="I185" s="16"/>
      <c r="J185" s="16"/>
      <c r="K185" s="16"/>
      <c r="L185" s="16"/>
      <c r="M185" s="16"/>
      <c r="N185" s="16"/>
      <c r="O185" s="16"/>
      <c r="P185" s="16"/>
      <c r="Q185" s="16"/>
      <c r="R185" s="16"/>
      <c r="S185" s="47"/>
      <c r="T185" s="16"/>
      <c r="U185" s="16"/>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2"/>
      <c r="BM185" s="30"/>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row>
    <row r="186" spans="1:89" ht="121.5" customHeight="1" thickTop="1" thickBot="1" x14ac:dyDescent="0.3">
      <c r="A186" s="343" t="s">
        <v>280</v>
      </c>
      <c r="B186" s="343"/>
      <c r="C186" s="344">
        <v>43465</v>
      </c>
      <c r="D186" s="344"/>
      <c r="E186" s="344"/>
      <c r="F186" s="16"/>
      <c r="G186" s="407" t="s">
        <v>346</v>
      </c>
      <c r="H186" s="407"/>
      <c r="I186" s="407"/>
      <c r="J186" s="151"/>
      <c r="K186" s="408" t="s">
        <v>282</v>
      </c>
      <c r="L186" s="408"/>
      <c r="N186" s="152"/>
      <c r="O186" s="409" t="s">
        <v>283</v>
      </c>
      <c r="P186" s="409"/>
      <c r="Q186" s="409"/>
      <c r="T186" s="152"/>
      <c r="U186" s="409" t="s">
        <v>284</v>
      </c>
      <c r="V186" s="409"/>
      <c r="W186" s="409"/>
      <c r="X186" s="409"/>
      <c r="AB186" s="405"/>
      <c r="AC186" s="405"/>
      <c r="AD186" s="406" t="s">
        <v>285</v>
      </c>
      <c r="AE186" s="406"/>
      <c r="AF186" s="406"/>
      <c r="AS186" s="30"/>
      <c r="AT186" s="30" t="s">
        <v>347</v>
      </c>
      <c r="AU186" s="198"/>
      <c r="AV186" s="30"/>
      <c r="AW186" s="30"/>
      <c r="AX186" s="30"/>
      <c r="AY186" s="30"/>
      <c r="AZ186" s="30"/>
      <c r="BA186" s="30"/>
      <c r="BB186" s="198"/>
      <c r="BC186" s="30"/>
      <c r="BD186" s="30"/>
      <c r="BE186" s="30"/>
      <c r="BF186" s="30"/>
      <c r="BG186" s="30"/>
      <c r="BH186" s="198"/>
      <c r="BI186" s="198"/>
      <c r="BJ186" s="198"/>
      <c r="BK186" s="198"/>
      <c r="BM186" s="30"/>
    </row>
    <row r="187" spans="1:89" ht="13.5" thickTop="1" x14ac:dyDescent="0.25"/>
  </sheetData>
  <mergeCells count="609">
    <mergeCell ref="A88:B88"/>
    <mergeCell ref="F87:G87"/>
    <mergeCell ref="H87:I87"/>
    <mergeCell ref="P88:R88"/>
    <mergeCell ref="A102:B102"/>
    <mergeCell ref="P102:R102"/>
    <mergeCell ref="A103:B103"/>
    <mergeCell ref="P103:R103"/>
    <mergeCell ref="A84:B84"/>
    <mergeCell ref="P84:R84"/>
    <mergeCell ref="F84:G84"/>
    <mergeCell ref="H84:I84"/>
    <mergeCell ref="F90:G90"/>
    <mergeCell ref="H90:I90"/>
    <mergeCell ref="F94:G94"/>
    <mergeCell ref="H94:I94"/>
    <mergeCell ref="F97:G97"/>
    <mergeCell ref="H97:I97"/>
    <mergeCell ref="F101:G101"/>
    <mergeCell ref="H101:I101"/>
    <mergeCell ref="F102:G102"/>
    <mergeCell ref="H102:I102"/>
    <mergeCell ref="F103:G103"/>
    <mergeCell ref="H103:I103"/>
    <mergeCell ref="A85:B85"/>
    <mergeCell ref="P85:R85"/>
    <mergeCell ref="A86:B86"/>
    <mergeCell ref="F85:G85"/>
    <mergeCell ref="H85:I85"/>
    <mergeCell ref="P86:R86"/>
    <mergeCell ref="A87:B87"/>
    <mergeCell ref="F86:G86"/>
    <mergeCell ref="H86:I86"/>
    <mergeCell ref="P87:R87"/>
    <mergeCell ref="A81:B81"/>
    <mergeCell ref="F81:G81"/>
    <mergeCell ref="H81:I81"/>
    <mergeCell ref="P81:R81"/>
    <mergeCell ref="A82:B82"/>
    <mergeCell ref="F82:G82"/>
    <mergeCell ref="H82:I82"/>
    <mergeCell ref="P82:R82"/>
    <mergeCell ref="A83:B83"/>
    <mergeCell ref="F83:G83"/>
    <mergeCell ref="H83:I83"/>
    <mergeCell ref="P83:R83"/>
    <mergeCell ref="A78:B78"/>
    <mergeCell ref="F78:G78"/>
    <mergeCell ref="H78:I78"/>
    <mergeCell ref="P78:R78"/>
    <mergeCell ref="A79:B79"/>
    <mergeCell ref="F79:G79"/>
    <mergeCell ref="H79:I79"/>
    <mergeCell ref="P79:R79"/>
    <mergeCell ref="A80:B80"/>
    <mergeCell ref="F80:G80"/>
    <mergeCell ref="H80:I80"/>
    <mergeCell ref="P80:R80"/>
    <mergeCell ref="P75:R75"/>
    <mergeCell ref="A76:B76"/>
    <mergeCell ref="F76:G76"/>
    <mergeCell ref="H76:I76"/>
    <mergeCell ref="P76:R76"/>
    <mergeCell ref="A77:B77"/>
    <mergeCell ref="F77:G77"/>
    <mergeCell ref="H77:I77"/>
    <mergeCell ref="P77:R77"/>
    <mergeCell ref="A95:B95"/>
    <mergeCell ref="P95:R95"/>
    <mergeCell ref="A96:B96"/>
    <mergeCell ref="F95:G95"/>
    <mergeCell ref="H95:I95"/>
    <mergeCell ref="P96:R96"/>
    <mergeCell ref="A97:B97"/>
    <mergeCell ref="F96:G96"/>
    <mergeCell ref="H96:I96"/>
    <mergeCell ref="P97:R97"/>
    <mergeCell ref="A11:C11"/>
    <mergeCell ref="E11:R11"/>
    <mergeCell ref="A12:D13"/>
    <mergeCell ref="E12:U13"/>
    <mergeCell ref="A14:D14"/>
    <mergeCell ref="E14:U14"/>
    <mergeCell ref="A3:BL3"/>
    <mergeCell ref="A5:BI5"/>
    <mergeCell ref="A6:C6"/>
    <mergeCell ref="E6:N6"/>
    <mergeCell ref="A8:C8"/>
    <mergeCell ref="E8:G8"/>
    <mergeCell ref="J8:N8"/>
    <mergeCell ref="AM8:AU11"/>
    <mergeCell ref="A10:C10"/>
    <mergeCell ref="E10:R10"/>
    <mergeCell ref="P21:S21"/>
    <mergeCell ref="J22:O22"/>
    <mergeCell ref="P22:S22"/>
    <mergeCell ref="A16:Y16"/>
    <mergeCell ref="A18:C19"/>
    <mergeCell ref="D18:E19"/>
    <mergeCell ref="F18:H19"/>
    <mergeCell ref="I18:I19"/>
    <mergeCell ref="J18:O19"/>
    <mergeCell ref="P18:S19"/>
    <mergeCell ref="T18:T19"/>
    <mergeCell ref="U18:U19"/>
    <mergeCell ref="V18:Y18"/>
    <mergeCell ref="V28:Y28"/>
    <mergeCell ref="A30:H30"/>
    <mergeCell ref="I30:N30"/>
    <mergeCell ref="P30:R30"/>
    <mergeCell ref="A33:Y33"/>
    <mergeCell ref="A35:B35"/>
    <mergeCell ref="C35:Y35"/>
    <mergeCell ref="J23:O23"/>
    <mergeCell ref="P23:S23"/>
    <mergeCell ref="A26:Y26"/>
    <mergeCell ref="A28:H29"/>
    <mergeCell ref="I28:N29"/>
    <mergeCell ref="O28:O29"/>
    <mergeCell ref="P28:R29"/>
    <mergeCell ref="S28:S29"/>
    <mergeCell ref="T28:T29"/>
    <mergeCell ref="U28:U29"/>
    <mergeCell ref="A20:C23"/>
    <mergeCell ref="D20:E23"/>
    <mergeCell ref="F20:H23"/>
    <mergeCell ref="J20:O20"/>
    <mergeCell ref="P20:S20"/>
    <mergeCell ref="I21:I23"/>
    <mergeCell ref="J21:O21"/>
    <mergeCell ref="A36:B36"/>
    <mergeCell ref="C36:Y36"/>
    <mergeCell ref="A37:B37"/>
    <mergeCell ref="C37:Y37"/>
    <mergeCell ref="A39:B40"/>
    <mergeCell ref="C39:C40"/>
    <mergeCell ref="D39:D40"/>
    <mergeCell ref="E39:E40"/>
    <mergeCell ref="F39:I40"/>
    <mergeCell ref="J39:J40"/>
    <mergeCell ref="U39:U40"/>
    <mergeCell ref="V39:Y39"/>
    <mergeCell ref="T39:T40"/>
    <mergeCell ref="A41:B41"/>
    <mergeCell ref="F41:I41"/>
    <mergeCell ref="L41:N41"/>
    <mergeCell ref="P41:R41"/>
    <mergeCell ref="K39:K40"/>
    <mergeCell ref="L39:N40"/>
    <mergeCell ref="O39:O40"/>
    <mergeCell ref="P39:R40"/>
    <mergeCell ref="S39:S40"/>
    <mergeCell ref="A44:B44"/>
    <mergeCell ref="F44:I44"/>
    <mergeCell ref="L44:N44"/>
    <mergeCell ref="P44:R44"/>
    <mergeCell ref="A45:B45"/>
    <mergeCell ref="F45:I45"/>
    <mergeCell ref="L45:N45"/>
    <mergeCell ref="P45:R45"/>
    <mergeCell ref="A42:B42"/>
    <mergeCell ref="F42:I42"/>
    <mergeCell ref="L42:N42"/>
    <mergeCell ref="P42:R42"/>
    <mergeCell ref="A43:B43"/>
    <mergeCell ref="F43:I43"/>
    <mergeCell ref="L43:N43"/>
    <mergeCell ref="P43:R43"/>
    <mergeCell ref="A48:B48"/>
    <mergeCell ref="F48:I48"/>
    <mergeCell ref="L48:N48"/>
    <mergeCell ref="P48:R48"/>
    <mergeCell ref="A49:B49"/>
    <mergeCell ref="F49:I49"/>
    <mergeCell ref="L49:N49"/>
    <mergeCell ref="P49:R49"/>
    <mergeCell ref="A46:B46"/>
    <mergeCell ref="F46:I46"/>
    <mergeCell ref="L46:N46"/>
    <mergeCell ref="P46:R46"/>
    <mergeCell ref="A47:B47"/>
    <mergeCell ref="F47:I47"/>
    <mergeCell ref="L47:N47"/>
    <mergeCell ref="P47:R47"/>
    <mergeCell ref="A52:B52"/>
    <mergeCell ref="F52:I52"/>
    <mergeCell ref="L52:N52"/>
    <mergeCell ref="P52:R52"/>
    <mergeCell ref="A53:B53"/>
    <mergeCell ref="F53:I53"/>
    <mergeCell ref="L53:N53"/>
    <mergeCell ref="P53:R53"/>
    <mergeCell ref="A50:B50"/>
    <mergeCell ref="F50:I50"/>
    <mergeCell ref="L50:N50"/>
    <mergeCell ref="P50:R50"/>
    <mergeCell ref="A51:B51"/>
    <mergeCell ref="F51:I51"/>
    <mergeCell ref="L51:N51"/>
    <mergeCell ref="P51:R51"/>
    <mergeCell ref="A56:B56"/>
    <mergeCell ref="F56:I56"/>
    <mergeCell ref="L56:N56"/>
    <mergeCell ref="P56:R56"/>
    <mergeCell ref="A57:B57"/>
    <mergeCell ref="F57:I57"/>
    <mergeCell ref="L57:N57"/>
    <mergeCell ref="P57:R57"/>
    <mergeCell ref="A54:B54"/>
    <mergeCell ref="F54:I54"/>
    <mergeCell ref="L54:N54"/>
    <mergeCell ref="P54:R54"/>
    <mergeCell ref="A55:B55"/>
    <mergeCell ref="F55:I55"/>
    <mergeCell ref="L55:N55"/>
    <mergeCell ref="P55:R55"/>
    <mergeCell ref="A60:B60"/>
    <mergeCell ref="F60:I60"/>
    <mergeCell ref="L60:N60"/>
    <mergeCell ref="P60:R60"/>
    <mergeCell ref="A61:B61"/>
    <mergeCell ref="F61:I61"/>
    <mergeCell ref="L61:N61"/>
    <mergeCell ref="P61:R61"/>
    <mergeCell ref="A58:B58"/>
    <mergeCell ref="F58:I58"/>
    <mergeCell ref="L58:N58"/>
    <mergeCell ref="P58:R58"/>
    <mergeCell ref="A59:B59"/>
    <mergeCell ref="F59:I59"/>
    <mergeCell ref="L59:N59"/>
    <mergeCell ref="P59:R59"/>
    <mergeCell ref="A64:B64"/>
    <mergeCell ref="C64:F64"/>
    <mergeCell ref="G64:I64"/>
    <mergeCell ref="J64:L64"/>
    <mergeCell ref="P64:S64"/>
    <mergeCell ref="A67:Y67"/>
    <mergeCell ref="A62:B62"/>
    <mergeCell ref="F62:I62"/>
    <mergeCell ref="L62:N62"/>
    <mergeCell ref="P62:R62"/>
    <mergeCell ref="A63:B63"/>
    <mergeCell ref="F63:I63"/>
    <mergeCell ref="L63:N63"/>
    <mergeCell ref="P63:R63"/>
    <mergeCell ref="S69:S70"/>
    <mergeCell ref="T69:T70"/>
    <mergeCell ref="U69:U70"/>
    <mergeCell ref="V69:Y69"/>
    <mergeCell ref="A71:B71"/>
    <mergeCell ref="F71:G71"/>
    <mergeCell ref="H71:I71"/>
    <mergeCell ref="P71:R71"/>
    <mergeCell ref="J69:J70"/>
    <mergeCell ref="K69:K70"/>
    <mergeCell ref="L69:L70"/>
    <mergeCell ref="M69:M70"/>
    <mergeCell ref="N69:N70"/>
    <mergeCell ref="O69:O70"/>
    <mergeCell ref="A69:B70"/>
    <mergeCell ref="C69:C70"/>
    <mergeCell ref="D69:D70"/>
    <mergeCell ref="E69:E70"/>
    <mergeCell ref="F69:G70"/>
    <mergeCell ref="H69:I70"/>
    <mergeCell ref="A89:B89"/>
    <mergeCell ref="F88:G88"/>
    <mergeCell ref="H88:I88"/>
    <mergeCell ref="P89:R89"/>
    <mergeCell ref="A90:B90"/>
    <mergeCell ref="F89:G89"/>
    <mergeCell ref="H89:I89"/>
    <mergeCell ref="P90:R90"/>
    <mergeCell ref="P69:R70"/>
    <mergeCell ref="A72:B72"/>
    <mergeCell ref="F72:G72"/>
    <mergeCell ref="H72:I72"/>
    <mergeCell ref="P72:R72"/>
    <mergeCell ref="A73:B73"/>
    <mergeCell ref="F73:G73"/>
    <mergeCell ref="H73:I73"/>
    <mergeCell ref="P73:R73"/>
    <mergeCell ref="A74:B74"/>
    <mergeCell ref="F74:G74"/>
    <mergeCell ref="H74:I74"/>
    <mergeCell ref="P74:R74"/>
    <mergeCell ref="A75:B75"/>
    <mergeCell ref="F75:G75"/>
    <mergeCell ref="H75:I75"/>
    <mergeCell ref="A93:B93"/>
    <mergeCell ref="F92:G92"/>
    <mergeCell ref="H92:I92"/>
    <mergeCell ref="P93:R93"/>
    <mergeCell ref="A94:B94"/>
    <mergeCell ref="F93:G93"/>
    <mergeCell ref="H93:I93"/>
    <mergeCell ref="P94:R94"/>
    <mergeCell ref="A91:B91"/>
    <mergeCell ref="P91:R91"/>
    <mergeCell ref="A92:B92"/>
    <mergeCell ref="F91:G91"/>
    <mergeCell ref="H91:I91"/>
    <mergeCell ref="P92:R92"/>
    <mergeCell ref="A100:B100"/>
    <mergeCell ref="F99:G99"/>
    <mergeCell ref="H99:I99"/>
    <mergeCell ref="P100:R100"/>
    <mergeCell ref="A101:B101"/>
    <mergeCell ref="F100:G100"/>
    <mergeCell ref="H100:I100"/>
    <mergeCell ref="P101:R101"/>
    <mergeCell ref="A98:B98"/>
    <mergeCell ref="P98:R98"/>
    <mergeCell ref="A99:B99"/>
    <mergeCell ref="F98:G98"/>
    <mergeCell ref="H98:I98"/>
    <mergeCell ref="P99:R99"/>
    <mergeCell ref="A106:B106"/>
    <mergeCell ref="P106:R106"/>
    <mergeCell ref="A107:B107"/>
    <mergeCell ref="F104:G104"/>
    <mergeCell ref="H104:I104"/>
    <mergeCell ref="P107:R107"/>
    <mergeCell ref="A104:B104"/>
    <mergeCell ref="P104:R104"/>
    <mergeCell ref="A105:B105"/>
    <mergeCell ref="P105:R105"/>
    <mergeCell ref="F105:G105"/>
    <mergeCell ref="H105:I105"/>
    <mergeCell ref="F106:G106"/>
    <mergeCell ref="H106:I106"/>
    <mergeCell ref="F107:G107"/>
    <mergeCell ref="H107:I107"/>
    <mergeCell ref="A110:B110"/>
    <mergeCell ref="F110:G110"/>
    <mergeCell ref="H110:I110"/>
    <mergeCell ref="P110:R110"/>
    <mergeCell ref="A111:B111"/>
    <mergeCell ref="F111:G111"/>
    <mergeCell ref="H111:I111"/>
    <mergeCell ref="P111:R111"/>
    <mergeCell ref="A108:B108"/>
    <mergeCell ref="F108:G108"/>
    <mergeCell ref="H108:I108"/>
    <mergeCell ref="P108:R108"/>
    <mergeCell ref="A109:B109"/>
    <mergeCell ref="F109:G109"/>
    <mergeCell ref="H109:I109"/>
    <mergeCell ref="P109:R109"/>
    <mergeCell ref="A114:B114"/>
    <mergeCell ref="F114:G114"/>
    <mergeCell ref="H114:I114"/>
    <mergeCell ref="P114:R114"/>
    <mergeCell ref="A115:B115"/>
    <mergeCell ref="F115:G115"/>
    <mergeCell ref="H115:I115"/>
    <mergeCell ref="P115:R115"/>
    <mergeCell ref="A112:B112"/>
    <mergeCell ref="F112:G112"/>
    <mergeCell ref="H112:I112"/>
    <mergeCell ref="P112:R112"/>
    <mergeCell ref="A113:B113"/>
    <mergeCell ref="F113:G113"/>
    <mergeCell ref="H113:I113"/>
    <mergeCell ref="P113:R113"/>
    <mergeCell ref="A118:B118"/>
    <mergeCell ref="F118:G118"/>
    <mergeCell ref="H118:I118"/>
    <mergeCell ref="P118:R118"/>
    <mergeCell ref="A119:B119"/>
    <mergeCell ref="F119:G119"/>
    <mergeCell ref="H119:I119"/>
    <mergeCell ref="P119:R119"/>
    <mergeCell ref="A116:B116"/>
    <mergeCell ref="F116:G116"/>
    <mergeCell ref="H116:I116"/>
    <mergeCell ref="P116:R116"/>
    <mergeCell ref="A117:B117"/>
    <mergeCell ref="F117:G117"/>
    <mergeCell ref="H117:I117"/>
    <mergeCell ref="P117:R117"/>
    <mergeCell ref="A122:B122"/>
    <mergeCell ref="F122:G122"/>
    <mergeCell ref="H122:I122"/>
    <mergeCell ref="P122:R122"/>
    <mergeCell ref="A123:B123"/>
    <mergeCell ref="F123:G123"/>
    <mergeCell ref="H123:I123"/>
    <mergeCell ref="P123:R123"/>
    <mergeCell ref="A120:B120"/>
    <mergeCell ref="F120:G120"/>
    <mergeCell ref="H120:I120"/>
    <mergeCell ref="P120:R120"/>
    <mergeCell ref="A121:B121"/>
    <mergeCell ref="F121:G121"/>
    <mergeCell ref="H121:I121"/>
    <mergeCell ref="P121:R121"/>
    <mergeCell ref="A126:B126"/>
    <mergeCell ref="F126:G126"/>
    <mergeCell ref="H126:I126"/>
    <mergeCell ref="P126:R126"/>
    <mergeCell ref="A127:B127"/>
    <mergeCell ref="F127:G127"/>
    <mergeCell ref="H127:I127"/>
    <mergeCell ref="P127:R127"/>
    <mergeCell ref="A124:B124"/>
    <mergeCell ref="F124:G124"/>
    <mergeCell ref="H124:I124"/>
    <mergeCell ref="P124:R124"/>
    <mergeCell ref="A125:B125"/>
    <mergeCell ref="F125:G125"/>
    <mergeCell ref="H125:I125"/>
    <mergeCell ref="P125:R125"/>
    <mergeCell ref="A130:B130"/>
    <mergeCell ref="F130:G130"/>
    <mergeCell ref="H130:I130"/>
    <mergeCell ref="P130:R130"/>
    <mergeCell ref="A131:B131"/>
    <mergeCell ref="F131:G131"/>
    <mergeCell ref="H131:I131"/>
    <mergeCell ref="P131:R131"/>
    <mergeCell ref="A128:B128"/>
    <mergeCell ref="F128:G128"/>
    <mergeCell ref="H128:I128"/>
    <mergeCell ref="P128:R128"/>
    <mergeCell ref="A129:B129"/>
    <mergeCell ref="F129:G129"/>
    <mergeCell ref="H129:I129"/>
    <mergeCell ref="P129:R129"/>
    <mergeCell ref="A134:B134"/>
    <mergeCell ref="F134:G134"/>
    <mergeCell ref="H134:I134"/>
    <mergeCell ref="P134:R134"/>
    <mergeCell ref="A135:B135"/>
    <mergeCell ref="F135:G135"/>
    <mergeCell ref="H135:I135"/>
    <mergeCell ref="P135:R135"/>
    <mergeCell ref="A132:B132"/>
    <mergeCell ref="F132:G132"/>
    <mergeCell ref="H132:I132"/>
    <mergeCell ref="P132:R132"/>
    <mergeCell ref="A133:B133"/>
    <mergeCell ref="F133:G133"/>
    <mergeCell ref="H133:I133"/>
    <mergeCell ref="P133:R133"/>
    <mergeCell ref="A138:B138"/>
    <mergeCell ref="F138:G138"/>
    <mergeCell ref="H138:I138"/>
    <mergeCell ref="P138:R138"/>
    <mergeCell ref="A139:B139"/>
    <mergeCell ref="F139:G139"/>
    <mergeCell ref="H139:I139"/>
    <mergeCell ref="P139:R139"/>
    <mergeCell ref="A136:B136"/>
    <mergeCell ref="F136:G136"/>
    <mergeCell ref="H136:I136"/>
    <mergeCell ref="P136:R136"/>
    <mergeCell ref="A137:B137"/>
    <mergeCell ref="F137:G137"/>
    <mergeCell ref="H137:I137"/>
    <mergeCell ref="P137:R137"/>
    <mergeCell ref="A142:B142"/>
    <mergeCell ref="F142:G142"/>
    <mergeCell ref="H142:I142"/>
    <mergeCell ref="P142:R142"/>
    <mergeCell ref="A143:B143"/>
    <mergeCell ref="F143:G143"/>
    <mergeCell ref="H143:I143"/>
    <mergeCell ref="P143:R143"/>
    <mergeCell ref="A140:B140"/>
    <mergeCell ref="F140:G140"/>
    <mergeCell ref="H140:I140"/>
    <mergeCell ref="P140:R140"/>
    <mergeCell ref="A141:B141"/>
    <mergeCell ref="F141:G141"/>
    <mergeCell ref="H141:I141"/>
    <mergeCell ref="P141:R141"/>
    <mergeCell ref="A146:B146"/>
    <mergeCell ref="F146:G146"/>
    <mergeCell ref="H146:I146"/>
    <mergeCell ref="P146:R146"/>
    <mergeCell ref="A147:B147"/>
    <mergeCell ref="F147:G147"/>
    <mergeCell ref="H147:I147"/>
    <mergeCell ref="P147:R147"/>
    <mergeCell ref="A144:B144"/>
    <mergeCell ref="F144:G144"/>
    <mergeCell ref="H144:I144"/>
    <mergeCell ref="P144:R144"/>
    <mergeCell ref="A145:B145"/>
    <mergeCell ref="F145:G145"/>
    <mergeCell ref="H145:I145"/>
    <mergeCell ref="P145:R145"/>
    <mergeCell ref="A150:B150"/>
    <mergeCell ref="F150:G150"/>
    <mergeCell ref="H150:I150"/>
    <mergeCell ref="P150:R150"/>
    <mergeCell ref="A151:B151"/>
    <mergeCell ref="F151:G151"/>
    <mergeCell ref="H151:I151"/>
    <mergeCell ref="P151:R151"/>
    <mergeCell ref="A148:B148"/>
    <mergeCell ref="F148:G148"/>
    <mergeCell ref="H148:I148"/>
    <mergeCell ref="P148:R148"/>
    <mergeCell ref="A149:B149"/>
    <mergeCell ref="F149:G149"/>
    <mergeCell ref="H149:I149"/>
    <mergeCell ref="P149:R149"/>
    <mergeCell ref="A154:B154"/>
    <mergeCell ref="F154:G154"/>
    <mergeCell ref="H154:I154"/>
    <mergeCell ref="P154:R154"/>
    <mergeCell ref="A155:B155"/>
    <mergeCell ref="F155:G155"/>
    <mergeCell ref="H155:I155"/>
    <mergeCell ref="P155:R155"/>
    <mergeCell ref="A152:B152"/>
    <mergeCell ref="F152:G152"/>
    <mergeCell ref="H152:I152"/>
    <mergeCell ref="P152:R152"/>
    <mergeCell ref="A153:B153"/>
    <mergeCell ref="F153:G153"/>
    <mergeCell ref="H153:I153"/>
    <mergeCell ref="P153:R153"/>
    <mergeCell ref="A158:B158"/>
    <mergeCell ref="F158:G158"/>
    <mergeCell ref="H158:I158"/>
    <mergeCell ref="P158:R158"/>
    <mergeCell ref="A159:B159"/>
    <mergeCell ref="F159:G159"/>
    <mergeCell ref="H159:I159"/>
    <mergeCell ref="P159:R159"/>
    <mergeCell ref="A156:B156"/>
    <mergeCell ref="F156:G156"/>
    <mergeCell ref="H156:I156"/>
    <mergeCell ref="P156:R156"/>
    <mergeCell ref="A157:B157"/>
    <mergeCell ref="F157:G157"/>
    <mergeCell ref="H157:I157"/>
    <mergeCell ref="P157:R157"/>
    <mergeCell ref="A162:B162"/>
    <mergeCell ref="F162:G162"/>
    <mergeCell ref="H162:I162"/>
    <mergeCell ref="P162:R162"/>
    <mergeCell ref="A163:B163"/>
    <mergeCell ref="F163:G163"/>
    <mergeCell ref="H163:I163"/>
    <mergeCell ref="P163:R163"/>
    <mergeCell ref="A160:B160"/>
    <mergeCell ref="F160:G160"/>
    <mergeCell ref="H160:I160"/>
    <mergeCell ref="P160:R160"/>
    <mergeCell ref="A161:B161"/>
    <mergeCell ref="F161:G161"/>
    <mergeCell ref="H161:I161"/>
    <mergeCell ref="P161:R161"/>
    <mergeCell ref="A166:B166"/>
    <mergeCell ref="F166:G166"/>
    <mergeCell ref="H166:I166"/>
    <mergeCell ref="P166:R166"/>
    <mergeCell ref="P167:S167"/>
    <mergeCell ref="A172:Y172"/>
    <mergeCell ref="A164:B164"/>
    <mergeCell ref="F164:G164"/>
    <mergeCell ref="H164:I164"/>
    <mergeCell ref="P164:R164"/>
    <mergeCell ref="A165:B165"/>
    <mergeCell ref="F165:G165"/>
    <mergeCell ref="H165:I165"/>
    <mergeCell ref="P165:R165"/>
    <mergeCell ref="E174:J174"/>
    <mergeCell ref="K174:P174"/>
    <mergeCell ref="E175:F175"/>
    <mergeCell ref="G175:H175"/>
    <mergeCell ref="K175:P178"/>
    <mergeCell ref="E176:F178"/>
    <mergeCell ref="G176:H178"/>
    <mergeCell ref="I176:I178"/>
    <mergeCell ref="J176:J178"/>
    <mergeCell ref="K181:N181"/>
    <mergeCell ref="B182:C182"/>
    <mergeCell ref="G182:H182"/>
    <mergeCell ref="K182:N182"/>
    <mergeCell ref="B183:C183"/>
    <mergeCell ref="G183:H183"/>
    <mergeCell ref="K183:N183"/>
    <mergeCell ref="Q178:T178"/>
    <mergeCell ref="A179:C179"/>
    <mergeCell ref="G179:H179"/>
    <mergeCell ref="K179:N179"/>
    <mergeCell ref="A180:A183"/>
    <mergeCell ref="B180:C180"/>
    <mergeCell ref="G180:H180"/>
    <mergeCell ref="K180:N180"/>
    <mergeCell ref="B181:C181"/>
    <mergeCell ref="G181:H181"/>
    <mergeCell ref="O186:Q186"/>
    <mergeCell ref="U186:X186"/>
    <mergeCell ref="AB186:AC186"/>
    <mergeCell ref="AD186:AF186"/>
    <mergeCell ref="A184:C184"/>
    <mergeCell ref="G184:H184"/>
    <mergeCell ref="K184:N184"/>
    <mergeCell ref="A186:B186"/>
    <mergeCell ref="C186:E186"/>
    <mergeCell ref="G186:I186"/>
    <mergeCell ref="K186:L186"/>
  </mergeCells>
  <conditionalFormatting sqref="Y20:Y23">
    <cfRule type="iconSet" priority="56">
      <iconSet iconSet="4Arrows" showValue="0">
        <cfvo type="percent" val="0"/>
        <cfvo type="num" val="0.6"/>
        <cfvo type="num" val="0.8"/>
        <cfvo type="num" val="0.9"/>
      </iconSet>
    </cfRule>
    <cfRule type="cellIs" dxfId="379" priority="57" operator="lessThan">
      <formula>0.6</formula>
    </cfRule>
    <cfRule type="cellIs" dxfId="378" priority="58" operator="between">
      <formula>0.8</formula>
      <formula>0.899999999999999</formula>
    </cfRule>
    <cfRule type="cellIs" dxfId="377" priority="59" operator="between">
      <formula>0.6</formula>
      <formula>0.8</formula>
    </cfRule>
    <cfRule type="cellIs" dxfId="376" priority="60" operator="greaterThanOrEqual">
      <formula>0.9</formula>
    </cfRule>
  </conditionalFormatting>
  <conditionalFormatting sqref="Y30">
    <cfRule type="iconSet" priority="51">
      <iconSet iconSet="4Arrows" showValue="0">
        <cfvo type="percent" val="0"/>
        <cfvo type="num" val="0.6"/>
        <cfvo type="num" val="0.8"/>
        <cfvo type="num" val="0.9"/>
      </iconSet>
    </cfRule>
    <cfRule type="cellIs" dxfId="375" priority="52" operator="lessThan">
      <formula>0.6</formula>
    </cfRule>
    <cfRule type="cellIs" dxfId="374" priority="53" operator="between">
      <formula>0.8</formula>
      <formula>0.899999999999999</formula>
    </cfRule>
    <cfRule type="cellIs" dxfId="373" priority="54" operator="between">
      <formula>0.6</formula>
      <formula>0.8</formula>
    </cfRule>
    <cfRule type="cellIs" dxfId="372" priority="55" operator="greaterThanOrEqual">
      <formula>0.9</formula>
    </cfRule>
  </conditionalFormatting>
  <conditionalFormatting sqref="Y41:Y43">
    <cfRule type="iconSet" priority="46">
      <iconSet iconSet="4Arrows" showValue="0">
        <cfvo type="percent" val="0"/>
        <cfvo type="num" val="0.6"/>
        <cfvo type="num" val="0.8"/>
        <cfvo type="num" val="0.9"/>
      </iconSet>
    </cfRule>
    <cfRule type="cellIs" dxfId="371" priority="47" operator="lessThan">
      <formula>0.6</formula>
    </cfRule>
    <cfRule type="cellIs" dxfId="370" priority="48" operator="between">
      <formula>0.8</formula>
      <formula>0.899999999999999</formula>
    </cfRule>
    <cfRule type="cellIs" dxfId="369" priority="49" operator="between">
      <formula>0.6</formula>
      <formula>0.8</formula>
    </cfRule>
    <cfRule type="cellIs" dxfId="368" priority="50" operator="greaterThanOrEqual">
      <formula>0.9</formula>
    </cfRule>
  </conditionalFormatting>
  <conditionalFormatting sqref="Y98:Y101 Y89:Y94 Y104:Y109">
    <cfRule type="iconSet" priority="41">
      <iconSet iconSet="4Arrows" showValue="0">
        <cfvo type="percent" val="0"/>
        <cfvo type="num" val="0.6"/>
        <cfvo type="num" val="0.8"/>
        <cfvo type="num" val="0.9"/>
      </iconSet>
    </cfRule>
    <cfRule type="cellIs" dxfId="367" priority="42" operator="lessThan">
      <formula>0.6</formula>
    </cfRule>
    <cfRule type="cellIs" dxfId="366" priority="43" operator="between">
      <formula>0.8</formula>
      <formula>0.899999999999999</formula>
    </cfRule>
    <cfRule type="cellIs" dxfId="365" priority="44" operator="between">
      <formula>0.6</formula>
      <formula>0.8</formula>
    </cfRule>
    <cfRule type="cellIs" dxfId="364" priority="45" operator="greaterThanOrEqual">
      <formula>0.9</formula>
    </cfRule>
  </conditionalFormatting>
  <conditionalFormatting sqref="J180:J184">
    <cfRule type="iconSet" priority="36">
      <iconSet iconSet="4Arrows" showValue="0">
        <cfvo type="percent" val="0"/>
        <cfvo type="num" val="0.6"/>
        <cfvo type="num" val="0.8"/>
        <cfvo type="num" val="0.9"/>
      </iconSet>
    </cfRule>
    <cfRule type="cellIs" dxfId="363" priority="37" operator="lessThan">
      <formula>0.6</formula>
    </cfRule>
    <cfRule type="cellIs" dxfId="362" priority="38" operator="between">
      <formula>0.8</formula>
      <formula>0.899999999999999</formula>
    </cfRule>
    <cfRule type="cellIs" dxfId="361" priority="39" operator="between">
      <formula>0.6</formula>
      <formula>0.8</formula>
    </cfRule>
    <cfRule type="cellIs" dxfId="360" priority="40" operator="greaterThanOrEqual">
      <formula>0.9</formula>
    </cfRule>
  </conditionalFormatting>
  <conditionalFormatting sqref="T180:T182">
    <cfRule type="iconSet" priority="31">
      <iconSet iconSet="4Arrows" showValue="0">
        <cfvo type="percent" val="0"/>
        <cfvo type="num" val="0.6"/>
        <cfvo type="num" val="0.8"/>
        <cfvo type="num" val="0.9"/>
      </iconSet>
    </cfRule>
    <cfRule type="cellIs" dxfId="359" priority="32" operator="lessThan">
      <formula>0.6</formula>
    </cfRule>
    <cfRule type="cellIs" dxfId="358" priority="33" operator="between">
      <formula>0.8</formula>
      <formula>0.899999999999999</formula>
    </cfRule>
    <cfRule type="cellIs" dxfId="357" priority="34" operator="between">
      <formula>0.6</formula>
      <formula>0.8</formula>
    </cfRule>
    <cfRule type="cellIs" dxfId="356" priority="35" operator="greaterThanOrEqual">
      <formula>0.9</formula>
    </cfRule>
  </conditionalFormatting>
  <conditionalFormatting sqref="J176">
    <cfRule type="iconSet" priority="26">
      <iconSet iconSet="4Arrows" showValue="0">
        <cfvo type="percent" val="0"/>
        <cfvo type="num" val="0.6"/>
        <cfvo type="num" val="0.8"/>
        <cfvo type="num" val="0.9"/>
      </iconSet>
    </cfRule>
    <cfRule type="cellIs" dxfId="355" priority="27" operator="lessThan">
      <formula>0.6</formula>
    </cfRule>
    <cfRule type="cellIs" dxfId="354" priority="28" operator="between">
      <formula>0.8</formula>
      <formula>0.899999999999999</formula>
    </cfRule>
    <cfRule type="cellIs" dxfId="353" priority="29" operator="between">
      <formula>0.6</formula>
      <formula>0.8</formula>
    </cfRule>
    <cfRule type="cellIs" dxfId="352" priority="30" operator="greaterThanOrEqual">
      <formula>0.9</formula>
    </cfRule>
  </conditionalFormatting>
  <conditionalFormatting sqref="Y95:Y97">
    <cfRule type="iconSet" priority="21">
      <iconSet iconSet="4Arrows" showValue="0">
        <cfvo type="percent" val="0"/>
        <cfvo type="num" val="0.6"/>
        <cfvo type="num" val="0.8"/>
        <cfvo type="num" val="0.9"/>
      </iconSet>
    </cfRule>
    <cfRule type="cellIs" dxfId="351" priority="22" operator="lessThan">
      <formula>0.6</formula>
    </cfRule>
    <cfRule type="cellIs" dxfId="350" priority="23" operator="between">
      <formula>0.8</formula>
      <formula>0.899999999999999</formula>
    </cfRule>
    <cfRule type="cellIs" dxfId="349" priority="24" operator="between">
      <formula>0.6</formula>
      <formula>0.8</formula>
    </cfRule>
    <cfRule type="cellIs" dxfId="348" priority="25" operator="greaterThanOrEqual">
      <formula>0.9</formula>
    </cfRule>
  </conditionalFormatting>
  <conditionalFormatting sqref="Y71:Y83 Y85:Y88">
    <cfRule type="iconSet" priority="11">
      <iconSet iconSet="4Arrows" showValue="0">
        <cfvo type="percent" val="0"/>
        <cfvo type="num" val="0.6"/>
        <cfvo type="num" val="0.8"/>
        <cfvo type="num" val="0.9"/>
      </iconSet>
    </cfRule>
    <cfRule type="cellIs" dxfId="347" priority="12" operator="lessThan">
      <formula>0.6</formula>
    </cfRule>
    <cfRule type="cellIs" dxfId="346" priority="13" operator="between">
      <formula>0.8</formula>
      <formula>0.899999999999999</formula>
    </cfRule>
    <cfRule type="cellIs" dxfId="345" priority="14" operator="between">
      <formula>0.6</formula>
      <formula>0.8</formula>
    </cfRule>
    <cfRule type="cellIs" dxfId="344" priority="15" operator="greaterThanOrEqual">
      <formula>0.9</formula>
    </cfRule>
  </conditionalFormatting>
  <conditionalFormatting sqref="Y102:Y103">
    <cfRule type="iconSet" priority="6">
      <iconSet iconSet="4Arrows" showValue="0">
        <cfvo type="percent" val="0"/>
        <cfvo type="num" val="0.6"/>
        <cfvo type="num" val="0.8"/>
        <cfvo type="num" val="0.9"/>
      </iconSet>
    </cfRule>
    <cfRule type="cellIs" dxfId="343" priority="7" operator="lessThan">
      <formula>0.6</formula>
    </cfRule>
    <cfRule type="cellIs" dxfId="342" priority="8" operator="between">
      <formula>0.8</formula>
      <formula>0.899999999999999</formula>
    </cfRule>
    <cfRule type="cellIs" dxfId="341" priority="9" operator="between">
      <formula>0.6</formula>
      <formula>0.8</formula>
    </cfRule>
    <cfRule type="cellIs" dxfId="340" priority="10" operator="greaterThanOrEqual">
      <formula>0.9</formula>
    </cfRule>
  </conditionalFormatting>
  <conditionalFormatting sqref="Y84">
    <cfRule type="iconSet" priority="1">
      <iconSet iconSet="4Arrows" showValue="0">
        <cfvo type="percent" val="0"/>
        <cfvo type="num" val="0.6"/>
        <cfvo type="num" val="0.8"/>
        <cfvo type="num" val="0.9"/>
      </iconSet>
    </cfRule>
    <cfRule type="cellIs" dxfId="339" priority="2" operator="lessThan">
      <formula>0.6</formula>
    </cfRule>
    <cfRule type="cellIs" dxfId="338" priority="3" operator="between">
      <formula>0.8</formula>
      <formula>0.899999999999999</formula>
    </cfRule>
    <cfRule type="cellIs" dxfId="337" priority="4" operator="between">
      <formula>0.6</formula>
      <formula>0.8</formula>
    </cfRule>
    <cfRule type="cellIs" dxfId="336" priority="5"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XDF198"/>
  <sheetViews>
    <sheetView zoomScale="19" zoomScaleNormal="19" workbookViewId="0">
      <selection activeCell="W21" sqref="W21"/>
    </sheetView>
  </sheetViews>
  <sheetFormatPr baseColWidth="10" defaultRowHeight="12.75" x14ac:dyDescent="0.25"/>
  <cols>
    <col min="1" max="2" width="48.85546875" style="2" customWidth="1"/>
    <col min="3" max="3" width="69.7109375" style="2" customWidth="1"/>
    <col min="4" max="4" width="66.7109375" style="2" customWidth="1"/>
    <col min="5" max="5" width="99.8554687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47" style="2" customWidth="1"/>
    <col min="15" max="15" width="53.85546875" style="2" customWidth="1"/>
    <col min="16" max="18" width="37.85546875" style="2" customWidth="1"/>
    <col min="19" max="19" width="26.42578125" style="73" customWidth="1"/>
    <col min="20" max="20" width="30.85546875" style="2" customWidth="1"/>
    <col min="21" max="21" width="30.42578125" style="2" customWidth="1"/>
    <col min="22" max="22" width="22.42578125" style="2" customWidth="1"/>
    <col min="23" max="23" width="34.42578125" style="2" bestFit="1" customWidth="1"/>
    <col min="24"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458" t="s">
        <v>408</v>
      </c>
      <c r="F6" s="458"/>
      <c r="G6" s="458"/>
      <c r="H6" s="458"/>
      <c r="I6" s="458"/>
      <c r="J6" s="458"/>
      <c r="K6" s="458"/>
      <c r="L6" s="458"/>
      <c r="M6" s="458"/>
      <c r="N6" s="7"/>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E7" s="13"/>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ht="126.75" customHeight="1" x14ac:dyDescent="0.25">
      <c r="A8" s="396" t="s">
        <v>5</v>
      </c>
      <c r="B8" s="396"/>
      <c r="C8" s="396"/>
      <c r="D8" s="10"/>
      <c r="E8" s="375" t="s">
        <v>409</v>
      </c>
      <c r="F8" s="375"/>
      <c r="G8" s="375"/>
      <c r="H8" s="375" t="s">
        <v>410</v>
      </c>
      <c r="I8" s="375"/>
      <c r="J8" s="375"/>
      <c r="K8" s="375" t="s">
        <v>411</v>
      </c>
      <c r="L8" s="375"/>
      <c r="M8" s="375"/>
      <c r="N8" s="7"/>
      <c r="O8" s="7"/>
      <c r="P8" s="7"/>
      <c r="Q8" s="13"/>
      <c r="R8" s="13"/>
      <c r="S8" s="18"/>
      <c r="T8" s="13"/>
      <c r="U8" s="13"/>
      <c r="V8" s="13"/>
      <c r="W8" s="13"/>
      <c r="X8" s="13"/>
      <c r="Y8" s="13"/>
      <c r="Z8" s="13"/>
      <c r="AA8" s="13"/>
      <c r="AB8" s="13"/>
      <c r="AC8" s="13"/>
      <c r="AD8" s="13"/>
      <c r="AE8" s="13"/>
      <c r="AF8" s="13"/>
      <c r="AG8" s="13"/>
      <c r="AH8" s="13"/>
      <c r="AI8" s="13"/>
      <c r="AJ8" s="13"/>
      <c r="AK8" s="13"/>
      <c r="AL8" s="13"/>
      <c r="AM8" s="459"/>
      <c r="AN8" s="459"/>
      <c r="AO8" s="459"/>
      <c r="AP8" s="459"/>
      <c r="AQ8" s="459"/>
      <c r="AR8" s="459"/>
      <c r="AS8" s="459"/>
      <c r="AT8" s="459"/>
      <c r="AU8" s="459"/>
      <c r="AV8" s="19"/>
      <c r="AW8" s="19"/>
      <c r="AX8" s="19"/>
      <c r="AY8" s="19"/>
      <c r="AZ8" s="19"/>
      <c r="BA8" s="19"/>
      <c r="BB8" s="19"/>
      <c r="BC8" s="19"/>
      <c r="BD8" s="19"/>
      <c r="BE8" s="20"/>
      <c r="BF8" s="19"/>
      <c r="BG8" s="19"/>
      <c r="BH8" s="19"/>
      <c r="BI8" s="19"/>
      <c r="BJ8" s="19"/>
      <c r="BK8" s="19"/>
      <c r="BL8" s="19"/>
    </row>
    <row r="9" spans="1:64" ht="18.75" customHeight="1" x14ac:dyDescent="0.25">
      <c r="A9" s="12"/>
      <c r="B9" s="12"/>
      <c r="C9" s="12"/>
      <c r="D9" s="10"/>
      <c r="E9" s="18"/>
      <c r="F9" s="18"/>
      <c r="G9" s="18"/>
      <c r="H9" s="18"/>
      <c r="I9" s="17"/>
      <c r="J9" s="18"/>
      <c r="K9" s="18"/>
      <c r="L9" s="18"/>
      <c r="M9" s="18"/>
      <c r="N9" s="18"/>
      <c r="O9" s="18"/>
      <c r="P9" s="18"/>
      <c r="Q9" s="18"/>
      <c r="R9" s="18"/>
      <c r="S9" s="18"/>
      <c r="T9" s="18"/>
      <c r="U9" s="18"/>
      <c r="V9" s="18"/>
      <c r="W9" s="18"/>
      <c r="X9" s="18"/>
      <c r="Y9" s="18"/>
      <c r="Z9" s="18"/>
      <c r="AA9" s="18"/>
      <c r="AB9" s="18"/>
      <c r="AC9" s="18"/>
      <c r="AD9" s="18"/>
      <c r="AE9" s="18"/>
      <c r="AF9" s="18"/>
      <c r="AG9" s="18"/>
      <c r="AH9" s="13"/>
      <c r="AI9" s="13"/>
      <c r="AJ9" s="13"/>
      <c r="AK9" s="13"/>
      <c r="AL9" s="13"/>
      <c r="AM9" s="459"/>
      <c r="AN9" s="459"/>
      <c r="AO9" s="459"/>
      <c r="AP9" s="459"/>
      <c r="AQ9" s="459"/>
      <c r="AR9" s="459"/>
      <c r="AS9" s="459"/>
      <c r="AT9" s="459"/>
      <c r="AU9" s="459"/>
      <c r="AV9" s="19"/>
      <c r="AW9" s="19"/>
      <c r="AX9" s="19"/>
      <c r="AY9" s="19"/>
      <c r="AZ9" s="19"/>
      <c r="BA9" s="19"/>
      <c r="BB9" s="19"/>
      <c r="BC9" s="19"/>
      <c r="BD9" s="19"/>
      <c r="BE9" s="20"/>
      <c r="BF9" s="19"/>
      <c r="BG9" s="19"/>
      <c r="BH9" s="19"/>
      <c r="BI9" s="19"/>
      <c r="BJ9" s="19"/>
      <c r="BK9" s="19"/>
      <c r="BL9" s="19"/>
    </row>
    <row r="10" spans="1:64" ht="52.5" customHeight="1" x14ac:dyDescent="0.25">
      <c r="A10" s="396" t="s">
        <v>7</v>
      </c>
      <c r="B10" s="396"/>
      <c r="C10" s="396"/>
      <c r="D10" s="10"/>
      <c r="E10" s="396" t="s">
        <v>412</v>
      </c>
      <c r="F10" s="396"/>
      <c r="G10" s="396"/>
      <c r="H10" s="13"/>
      <c r="I10" s="13"/>
      <c r="J10" s="13"/>
      <c r="K10" s="13"/>
      <c r="L10" s="13"/>
      <c r="M10" s="13"/>
      <c r="N10" s="13"/>
      <c r="O10" s="13"/>
      <c r="P10" s="13"/>
      <c r="Q10" s="13"/>
      <c r="R10" s="13"/>
      <c r="S10" s="18"/>
      <c r="T10" s="13"/>
      <c r="U10" s="13"/>
      <c r="V10" s="13"/>
      <c r="W10" s="13"/>
      <c r="X10" s="13"/>
      <c r="Y10" s="13"/>
      <c r="Z10" s="13"/>
      <c r="AA10" s="13"/>
      <c r="AB10" s="13"/>
      <c r="AC10" s="13"/>
      <c r="AD10" s="13"/>
      <c r="AE10" s="13"/>
      <c r="AF10" s="13"/>
      <c r="AG10" s="13"/>
      <c r="AH10" s="13"/>
      <c r="AI10" s="13"/>
      <c r="AJ10" s="13"/>
      <c r="AK10" s="13"/>
      <c r="AL10" s="13"/>
      <c r="AM10" s="459"/>
      <c r="AN10" s="459"/>
      <c r="AO10" s="459"/>
      <c r="AP10" s="459"/>
      <c r="AQ10" s="459"/>
      <c r="AR10" s="459"/>
      <c r="AS10" s="459"/>
      <c r="AT10" s="459"/>
      <c r="AU10" s="459"/>
      <c r="AV10" s="19"/>
      <c r="AW10" s="19"/>
      <c r="AX10" s="19"/>
      <c r="AY10" s="19"/>
      <c r="AZ10" s="19"/>
      <c r="BA10" s="19"/>
      <c r="BB10" s="19"/>
      <c r="BC10" s="19"/>
      <c r="BD10" s="19"/>
      <c r="BE10" s="20"/>
      <c r="BF10" s="19"/>
      <c r="BG10" s="19"/>
      <c r="BH10" s="19"/>
      <c r="BI10" s="19"/>
      <c r="BJ10" s="19"/>
      <c r="BK10" s="19"/>
      <c r="BL10" s="19"/>
    </row>
    <row r="11" spans="1:64" ht="63.75" customHeight="1" x14ac:dyDescent="0.25">
      <c r="A11" s="396" t="s">
        <v>9</v>
      </c>
      <c r="B11" s="396"/>
      <c r="C11" s="396"/>
      <c r="D11" s="10"/>
      <c r="E11" s="456" t="s">
        <v>413</v>
      </c>
      <c r="F11" s="456"/>
      <c r="G11" s="456"/>
      <c r="H11" s="13"/>
      <c r="I11" s="13"/>
      <c r="J11" s="13"/>
      <c r="K11" s="13"/>
      <c r="L11" s="13"/>
      <c r="M11" s="13"/>
      <c r="N11" s="13"/>
      <c r="O11" s="13"/>
      <c r="P11" s="13"/>
      <c r="Q11" s="13"/>
      <c r="R11" s="13"/>
      <c r="S11" s="18"/>
      <c r="T11" s="13"/>
      <c r="U11" s="13"/>
      <c r="V11" s="13"/>
      <c r="W11" s="13"/>
      <c r="X11" s="13"/>
      <c r="Y11" s="13"/>
      <c r="Z11" s="13"/>
      <c r="AA11" s="13"/>
      <c r="AB11" s="13"/>
      <c r="AC11" s="13"/>
      <c r="AD11" s="13"/>
      <c r="AE11" s="13"/>
      <c r="AF11" s="13"/>
      <c r="AG11" s="13"/>
      <c r="AH11" s="13"/>
      <c r="AI11" s="13"/>
      <c r="AJ11" s="13"/>
      <c r="AK11" s="13"/>
      <c r="AL11" s="13"/>
      <c r="AM11" s="459"/>
      <c r="AN11" s="459"/>
      <c r="AO11" s="459"/>
      <c r="AP11" s="459"/>
      <c r="AQ11" s="459"/>
      <c r="AR11" s="459"/>
      <c r="AS11" s="459"/>
      <c r="AT11" s="459"/>
      <c r="AU11" s="459"/>
      <c r="AV11" s="19"/>
      <c r="AW11" s="19"/>
      <c r="AX11" s="19"/>
      <c r="AY11" s="19"/>
      <c r="AZ11" s="19"/>
      <c r="BA11" s="19"/>
      <c r="BB11" s="19"/>
      <c r="BC11" s="19"/>
      <c r="BD11" s="19"/>
      <c r="BE11" s="20"/>
      <c r="BF11" s="19"/>
      <c r="BG11" s="19"/>
      <c r="BH11" s="19"/>
      <c r="BI11" s="19"/>
      <c r="BJ11" s="19"/>
      <c r="BK11" s="19"/>
      <c r="BL11" s="19"/>
    </row>
    <row r="12" spans="1:64" s="2" customFormat="1" ht="67.5" customHeight="1" x14ac:dyDescent="0.25">
      <c r="A12" s="399" t="s">
        <v>11</v>
      </c>
      <c r="B12" s="399"/>
      <c r="C12" s="399"/>
      <c r="D12" s="399"/>
      <c r="E12" s="400" t="s">
        <v>414</v>
      </c>
      <c r="F12" s="400"/>
      <c r="G12" s="400"/>
      <c r="H12" s="400"/>
      <c r="I12" s="400"/>
      <c r="J12" s="400"/>
      <c r="K12" s="400"/>
      <c r="L12" s="400"/>
      <c r="M12" s="400"/>
      <c r="N12" s="400"/>
      <c r="O12" s="400"/>
      <c r="P12" s="400"/>
      <c r="Q12" s="400"/>
      <c r="R12" s="400"/>
      <c r="S12" s="400"/>
      <c r="T12" s="400"/>
      <c r="U12" s="400"/>
    </row>
    <row r="13" spans="1:64" s="2" customFormat="1" ht="67.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row>
    <row r="14" spans="1:64" s="2" customFormat="1" ht="282" customHeight="1" x14ac:dyDescent="0.25">
      <c r="A14" s="399" t="s">
        <v>13</v>
      </c>
      <c r="B14" s="399"/>
      <c r="C14" s="399"/>
      <c r="D14" s="399"/>
      <c r="E14" s="457" t="s">
        <v>415</v>
      </c>
      <c r="F14" s="457"/>
      <c r="G14" s="457"/>
      <c r="H14" s="457"/>
      <c r="I14" s="457"/>
      <c r="J14" s="457"/>
      <c r="K14" s="457"/>
      <c r="L14" s="457"/>
      <c r="M14" s="457"/>
      <c r="N14" s="457"/>
      <c r="O14" s="457"/>
      <c r="P14" s="457"/>
      <c r="Q14" s="457"/>
      <c r="R14" s="457"/>
      <c r="S14" s="457"/>
      <c r="T14" s="457"/>
      <c r="U14" s="457"/>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454"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454"/>
      <c r="V19" s="36" t="s">
        <v>24</v>
      </c>
      <c r="W19" s="36" t="s">
        <v>25</v>
      </c>
      <c r="X19" s="37" t="s">
        <v>26</v>
      </c>
      <c r="Y19" s="38" t="s">
        <v>27</v>
      </c>
    </row>
    <row r="20" spans="1:25" s="2" customFormat="1" ht="153" customHeight="1" x14ac:dyDescent="0.25">
      <c r="A20" s="455" t="s">
        <v>416</v>
      </c>
      <c r="B20" s="455"/>
      <c r="C20" s="455"/>
      <c r="D20" s="455" t="s">
        <v>417</v>
      </c>
      <c r="E20" s="455"/>
      <c r="F20" s="455" t="s">
        <v>418</v>
      </c>
      <c r="G20" s="455"/>
      <c r="H20" s="455"/>
      <c r="I20" s="39" t="s">
        <v>31</v>
      </c>
      <c r="J20" s="430" t="s">
        <v>419</v>
      </c>
      <c r="K20" s="430"/>
      <c r="L20" s="430"/>
      <c r="M20" s="430"/>
      <c r="N20" s="430"/>
      <c r="O20" s="430"/>
      <c r="P20" s="431" t="s">
        <v>420</v>
      </c>
      <c r="Q20" s="431"/>
      <c r="R20" s="431"/>
      <c r="S20" s="431"/>
      <c r="T20" s="40" t="s">
        <v>34</v>
      </c>
      <c r="U20" s="220">
        <v>10</v>
      </c>
      <c r="V20" s="336">
        <f>+U20</f>
        <v>10</v>
      </c>
      <c r="W20" s="336">
        <f>+'1009_Transparencia'!W20</f>
        <v>9.1</v>
      </c>
      <c r="X20" s="56">
        <f>+W20/V20</f>
        <v>0.90999999999999992</v>
      </c>
      <c r="Y20" s="283">
        <f>X20</f>
        <v>0.90999999999999992</v>
      </c>
    </row>
    <row r="21" spans="1:25" s="2" customFormat="1" ht="387" customHeight="1" x14ac:dyDescent="0.25">
      <c r="A21" s="455"/>
      <c r="B21" s="455"/>
      <c r="C21" s="455"/>
      <c r="D21" s="455"/>
      <c r="E21" s="455"/>
      <c r="F21" s="455"/>
      <c r="G21" s="455"/>
      <c r="H21" s="455"/>
      <c r="I21" s="39" t="s">
        <v>35</v>
      </c>
      <c r="J21" s="430" t="s">
        <v>421</v>
      </c>
      <c r="K21" s="430"/>
      <c r="L21" s="430"/>
      <c r="M21" s="430"/>
      <c r="N21" s="430"/>
      <c r="O21" s="430"/>
      <c r="P21" s="431" t="s">
        <v>422</v>
      </c>
      <c r="Q21" s="431"/>
      <c r="R21" s="431"/>
      <c r="S21" s="431"/>
      <c r="T21" s="45" t="s">
        <v>123</v>
      </c>
      <c r="U21" s="221">
        <v>1</v>
      </c>
      <c r="V21" s="205">
        <f>+Q192</f>
        <v>1</v>
      </c>
      <c r="W21" s="205">
        <f>+R192</f>
        <v>1</v>
      </c>
      <c r="X21" s="56">
        <f>+W21/V21</f>
        <v>1</v>
      </c>
      <c r="Y21" s="283">
        <f>X21</f>
        <v>1</v>
      </c>
    </row>
    <row r="22" spans="1:25" s="2" customFormat="1" ht="12.75" customHeight="1" x14ac:dyDescent="0.25">
      <c r="A22" s="27"/>
      <c r="B22" s="27"/>
      <c r="C22" s="27"/>
      <c r="D22" s="27"/>
      <c r="E22" s="26"/>
      <c r="F22" s="26"/>
      <c r="G22" s="26"/>
      <c r="H22" s="26"/>
      <c r="I22" s="26"/>
      <c r="J22" s="26"/>
      <c r="K22" s="26"/>
      <c r="L22" s="26"/>
      <c r="M22" s="26"/>
      <c r="N22" s="26"/>
      <c r="O22" s="26"/>
      <c r="P22" s="26"/>
      <c r="Q22" s="26"/>
      <c r="R22" s="26"/>
      <c r="S22" s="28"/>
      <c r="T22" s="26"/>
      <c r="U22" s="26"/>
    </row>
    <row r="23" spans="1:25"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row>
    <row r="24" spans="1:25" s="2" customFormat="1" ht="95.25" customHeight="1" x14ac:dyDescent="0.25">
      <c r="A24" s="423" t="s">
        <v>45</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row>
    <row r="25" spans="1:25" s="2" customFormat="1" x14ac:dyDescent="0.25">
      <c r="A25" s="16"/>
      <c r="B25" s="16"/>
      <c r="C25" s="16"/>
      <c r="D25" s="16"/>
      <c r="E25" s="16"/>
      <c r="F25" s="16"/>
      <c r="G25" s="16"/>
      <c r="H25" s="16"/>
      <c r="I25" s="16"/>
      <c r="J25" s="16"/>
      <c r="K25" s="16"/>
      <c r="L25" s="16"/>
      <c r="M25" s="16"/>
      <c r="N25" s="16"/>
      <c r="O25" s="16"/>
      <c r="P25" s="16"/>
      <c r="Q25" s="16"/>
      <c r="R25" s="16"/>
      <c r="S25" s="47"/>
      <c r="T25" s="16"/>
      <c r="U25" s="16"/>
    </row>
    <row r="26" spans="1:25" s="48" customFormat="1" ht="84" customHeight="1" x14ac:dyDescent="0.25">
      <c r="A26" s="379" t="s">
        <v>46</v>
      </c>
      <c r="B26" s="379"/>
      <c r="C26" s="379"/>
      <c r="D26" s="379"/>
      <c r="E26" s="379"/>
      <c r="F26" s="379"/>
      <c r="G26" s="379"/>
      <c r="H26" s="379"/>
      <c r="I26" s="391" t="s">
        <v>47</v>
      </c>
      <c r="J26" s="391"/>
      <c r="K26" s="391"/>
      <c r="L26" s="391"/>
      <c r="M26" s="391"/>
      <c r="N26" s="391"/>
      <c r="O26" s="379" t="s">
        <v>48</v>
      </c>
      <c r="P26" s="375" t="s">
        <v>49</v>
      </c>
      <c r="Q26" s="375"/>
      <c r="R26" s="375"/>
      <c r="S26" s="375" t="s">
        <v>50</v>
      </c>
      <c r="T26" s="376" t="s">
        <v>22</v>
      </c>
      <c r="U26" s="454" t="s">
        <v>23</v>
      </c>
      <c r="V26" s="378">
        <v>2018</v>
      </c>
      <c r="W26" s="378"/>
      <c r="X26" s="378"/>
      <c r="Y26" s="378"/>
    </row>
    <row r="27" spans="1:25" s="48" customFormat="1" ht="84" customHeight="1" x14ac:dyDescent="0.25">
      <c r="A27" s="379"/>
      <c r="B27" s="379"/>
      <c r="C27" s="379"/>
      <c r="D27" s="379"/>
      <c r="E27" s="379"/>
      <c r="F27" s="379"/>
      <c r="G27" s="379"/>
      <c r="H27" s="379"/>
      <c r="I27" s="391"/>
      <c r="J27" s="391"/>
      <c r="K27" s="391"/>
      <c r="L27" s="391"/>
      <c r="M27" s="391"/>
      <c r="N27" s="391"/>
      <c r="O27" s="379"/>
      <c r="P27" s="375"/>
      <c r="Q27" s="375"/>
      <c r="R27" s="375"/>
      <c r="S27" s="375"/>
      <c r="T27" s="376"/>
      <c r="U27" s="454"/>
      <c r="V27" s="36" t="s">
        <v>24</v>
      </c>
      <c r="W27" s="36" t="s">
        <v>25</v>
      </c>
      <c r="X27" s="37" t="s">
        <v>26</v>
      </c>
      <c r="Y27" s="38" t="s">
        <v>27</v>
      </c>
    </row>
    <row r="28" spans="1:25" s="2" customFormat="1" ht="273.75" customHeight="1" x14ac:dyDescent="0.25">
      <c r="A28" s="390" t="s">
        <v>52</v>
      </c>
      <c r="B28" s="390"/>
      <c r="C28" s="390"/>
      <c r="D28" s="390"/>
      <c r="E28" s="390"/>
      <c r="F28" s="390"/>
      <c r="G28" s="390"/>
      <c r="H28" s="390"/>
      <c r="I28" s="390" t="s">
        <v>423</v>
      </c>
      <c r="J28" s="390"/>
      <c r="K28" s="390"/>
      <c r="L28" s="390"/>
      <c r="M28" s="390"/>
      <c r="N28" s="390"/>
      <c r="O28" s="51">
        <v>123</v>
      </c>
      <c r="P28" s="453" t="s">
        <v>424</v>
      </c>
      <c r="Q28" s="453"/>
      <c r="R28" s="453"/>
      <c r="S28" s="52" t="s">
        <v>55</v>
      </c>
      <c r="T28" s="40" t="s">
        <v>123</v>
      </c>
      <c r="U28" s="53">
        <v>1</v>
      </c>
      <c r="V28" s="205">
        <v>0.75</v>
      </c>
      <c r="W28" s="205">
        <v>0.75</v>
      </c>
      <c r="X28" s="56">
        <f>+W28/V28</f>
        <v>1</v>
      </c>
      <c r="Y28" s="283">
        <f>X28</f>
        <v>1</v>
      </c>
    </row>
    <row r="29" spans="1:25" s="2" customFormat="1" ht="12.75" customHeight="1" x14ac:dyDescent="0.25">
      <c r="A29" s="27"/>
      <c r="B29" s="27"/>
      <c r="C29" s="27"/>
      <c r="D29" s="27"/>
      <c r="E29" s="26"/>
      <c r="F29" s="26"/>
      <c r="G29" s="26"/>
      <c r="H29" s="26"/>
      <c r="I29" s="26"/>
      <c r="J29" s="26"/>
      <c r="K29" s="26"/>
      <c r="L29" s="26"/>
      <c r="M29" s="26"/>
      <c r="N29" s="26"/>
      <c r="O29" s="26"/>
      <c r="P29" s="26"/>
      <c r="Q29" s="26"/>
      <c r="R29" s="26"/>
      <c r="S29" s="28"/>
      <c r="T29" s="26"/>
      <c r="U29" s="26"/>
    </row>
    <row r="30" spans="1:25" s="2" customFormat="1" ht="12.75" customHeight="1" x14ac:dyDescent="0.25">
      <c r="A30" s="27"/>
      <c r="B30" s="27"/>
      <c r="C30" s="27"/>
      <c r="D30" s="27"/>
      <c r="E30" s="26"/>
      <c r="F30" s="26"/>
      <c r="G30" s="26"/>
      <c r="H30" s="26"/>
      <c r="I30" s="26"/>
      <c r="J30" s="26"/>
      <c r="K30" s="26"/>
      <c r="L30" s="26"/>
      <c r="M30" s="26"/>
      <c r="N30" s="26"/>
      <c r="O30" s="26"/>
      <c r="P30" s="26"/>
      <c r="Q30" s="26"/>
      <c r="R30" s="26"/>
      <c r="S30" s="28"/>
      <c r="T30" s="26"/>
      <c r="U30" s="26"/>
    </row>
    <row r="31" spans="1:25" s="2" customFormat="1" ht="80.25" customHeight="1" x14ac:dyDescent="0.25">
      <c r="A31" s="423" t="s">
        <v>56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row>
    <row r="32" spans="1:25" s="6" customFormat="1" ht="12" customHeight="1" x14ac:dyDescent="0.25">
      <c r="A32" s="57"/>
      <c r="B32" s="57"/>
      <c r="C32" s="57"/>
      <c r="D32" s="57"/>
      <c r="E32" s="57"/>
      <c r="F32" s="57"/>
      <c r="G32" s="57"/>
      <c r="H32" s="57"/>
      <c r="I32" s="57"/>
      <c r="J32" s="57"/>
      <c r="K32" s="57"/>
      <c r="L32" s="57"/>
      <c r="M32" s="57"/>
      <c r="N32" s="57"/>
      <c r="O32" s="57"/>
      <c r="P32" s="57"/>
      <c r="Q32" s="57"/>
      <c r="R32" s="57"/>
      <c r="S32" s="57"/>
      <c r="T32" s="57"/>
      <c r="U32" s="57"/>
    </row>
    <row r="33" spans="1:25 16145:16334" s="6" customFormat="1" ht="92.25" customHeight="1" x14ac:dyDescent="0.25">
      <c r="A33" s="385" t="s">
        <v>57</v>
      </c>
      <c r="B33" s="385"/>
      <c r="C33" s="386" t="s">
        <v>58</v>
      </c>
      <c r="D33" s="386"/>
      <c r="E33" s="386"/>
      <c r="F33" s="386"/>
      <c r="G33" s="386"/>
      <c r="H33" s="386"/>
      <c r="I33" s="386"/>
      <c r="J33" s="386"/>
      <c r="K33" s="386"/>
      <c r="L33" s="386"/>
      <c r="M33" s="386"/>
      <c r="N33" s="386"/>
      <c r="O33" s="386"/>
      <c r="P33" s="386"/>
      <c r="Q33" s="386"/>
      <c r="R33" s="386"/>
      <c r="S33" s="386"/>
      <c r="T33" s="386"/>
      <c r="U33" s="386"/>
      <c r="V33" s="386"/>
      <c r="W33" s="386"/>
      <c r="X33" s="386"/>
      <c r="Y33" s="386"/>
    </row>
    <row r="34" spans="1:25 16145:16334" s="6" customFormat="1" ht="94.5" customHeight="1" x14ac:dyDescent="0.25">
      <c r="A34" s="385" t="s">
        <v>59</v>
      </c>
      <c r="B34" s="385"/>
      <c r="C34" s="386" t="s">
        <v>60</v>
      </c>
      <c r="D34" s="386"/>
      <c r="E34" s="386"/>
      <c r="F34" s="386"/>
      <c r="G34" s="386"/>
      <c r="H34" s="386"/>
      <c r="I34" s="386"/>
      <c r="J34" s="386"/>
      <c r="K34" s="386"/>
      <c r="L34" s="386"/>
      <c r="M34" s="386"/>
      <c r="N34" s="386"/>
      <c r="O34" s="386"/>
      <c r="P34" s="386"/>
      <c r="Q34" s="386"/>
      <c r="R34" s="386"/>
      <c r="S34" s="386"/>
      <c r="T34" s="386"/>
      <c r="U34" s="386"/>
      <c r="V34" s="386"/>
      <c r="W34" s="386"/>
      <c r="X34" s="386"/>
      <c r="Y34" s="386"/>
    </row>
    <row r="35" spans="1:25 16145:16334" s="6" customFormat="1" ht="159.75" customHeight="1" x14ac:dyDescent="0.25">
      <c r="A35" s="385" t="s">
        <v>61</v>
      </c>
      <c r="B35" s="385"/>
      <c r="C35" s="386" t="s">
        <v>62</v>
      </c>
      <c r="D35" s="386"/>
      <c r="E35" s="386"/>
      <c r="F35" s="386"/>
      <c r="G35" s="386"/>
      <c r="H35" s="386"/>
      <c r="I35" s="386"/>
      <c r="J35" s="386"/>
      <c r="K35" s="386"/>
      <c r="L35" s="386"/>
      <c r="M35" s="386"/>
      <c r="N35" s="386"/>
      <c r="O35" s="386"/>
      <c r="P35" s="386"/>
      <c r="Q35" s="386"/>
      <c r="R35" s="386"/>
      <c r="S35" s="386"/>
      <c r="T35" s="386"/>
      <c r="U35" s="386"/>
      <c r="V35" s="386"/>
      <c r="W35" s="386"/>
      <c r="X35" s="386"/>
      <c r="Y35" s="386"/>
    </row>
    <row r="36" spans="1:25 16145:16334" s="6" customFormat="1" ht="17.25" customHeight="1" x14ac:dyDescent="0.25">
      <c r="A36" s="57"/>
      <c r="B36" s="57"/>
      <c r="C36" s="57"/>
      <c r="D36" s="57"/>
      <c r="E36" s="57"/>
      <c r="F36" s="57"/>
      <c r="G36" s="57"/>
      <c r="H36" s="57"/>
      <c r="I36" s="57"/>
      <c r="J36" s="57"/>
      <c r="K36" s="57"/>
      <c r="L36" s="57"/>
      <c r="M36" s="57"/>
      <c r="N36" s="57"/>
      <c r="O36" s="57"/>
      <c r="P36" s="57"/>
      <c r="Q36" s="57"/>
      <c r="R36" s="57"/>
      <c r="S36" s="57"/>
      <c r="T36" s="57"/>
      <c r="U36" s="57"/>
    </row>
    <row r="37" spans="1:25 16145:16334" s="2" customFormat="1" ht="43.5" customHeight="1" x14ac:dyDescent="0.25">
      <c r="A37" s="379" t="s">
        <v>63</v>
      </c>
      <c r="B37" s="379"/>
      <c r="C37" s="379" t="s">
        <v>64</v>
      </c>
      <c r="D37" s="379" t="s">
        <v>65</v>
      </c>
      <c r="E37" s="380" t="s">
        <v>66</v>
      </c>
      <c r="F37" s="379" t="s">
        <v>67</v>
      </c>
      <c r="G37" s="379"/>
      <c r="H37" s="379"/>
      <c r="I37" s="379"/>
      <c r="J37" s="379" t="s">
        <v>68</v>
      </c>
      <c r="K37" s="384" t="s">
        <v>69</v>
      </c>
      <c r="L37" s="379" t="s">
        <v>70</v>
      </c>
      <c r="M37" s="379"/>
      <c r="N37" s="379"/>
      <c r="O37" s="379" t="s">
        <v>71</v>
      </c>
      <c r="P37" s="375" t="s">
        <v>72</v>
      </c>
      <c r="Q37" s="375"/>
      <c r="R37" s="375"/>
      <c r="S37" s="375" t="s">
        <v>50</v>
      </c>
      <c r="T37" s="376" t="s">
        <v>22</v>
      </c>
      <c r="U37" s="452" t="s">
        <v>116</v>
      </c>
      <c r="V37" s="378">
        <v>2018</v>
      </c>
      <c r="W37" s="378"/>
      <c r="X37" s="378"/>
      <c r="Y37" s="378"/>
    </row>
    <row r="38" spans="1:25 16145:16334" s="2" customFormat="1" ht="140.25" customHeight="1" x14ac:dyDescent="0.25">
      <c r="A38" s="379"/>
      <c r="B38" s="379"/>
      <c r="C38" s="379"/>
      <c r="D38" s="379"/>
      <c r="E38" s="380"/>
      <c r="F38" s="379"/>
      <c r="G38" s="379"/>
      <c r="H38" s="379"/>
      <c r="I38" s="379"/>
      <c r="J38" s="379"/>
      <c r="K38" s="384"/>
      <c r="L38" s="379"/>
      <c r="M38" s="379"/>
      <c r="N38" s="379"/>
      <c r="O38" s="379"/>
      <c r="P38" s="375"/>
      <c r="Q38" s="375"/>
      <c r="R38" s="375"/>
      <c r="S38" s="375"/>
      <c r="T38" s="376"/>
      <c r="U38" s="452"/>
      <c r="V38" s="36" t="s">
        <v>24</v>
      </c>
      <c r="W38" s="36" t="s">
        <v>25</v>
      </c>
      <c r="X38" s="37" t="s">
        <v>26</v>
      </c>
      <c r="Y38" s="38" t="s">
        <v>27</v>
      </c>
    </row>
    <row r="39" spans="1:25 16145:16334" s="2" customFormat="1" ht="319.5" customHeight="1" x14ac:dyDescent="0.25">
      <c r="A39" s="381" t="s">
        <v>425</v>
      </c>
      <c r="B39" s="381"/>
      <c r="C39" s="222" t="s">
        <v>426</v>
      </c>
      <c r="D39" s="63" t="s">
        <v>427</v>
      </c>
      <c r="E39" s="223" t="s">
        <v>428</v>
      </c>
      <c r="F39" s="381" t="s">
        <v>429</v>
      </c>
      <c r="G39" s="381"/>
      <c r="H39" s="381"/>
      <c r="I39" s="381"/>
      <c r="J39" s="58" t="s">
        <v>430</v>
      </c>
      <c r="K39" s="224" t="s">
        <v>410</v>
      </c>
      <c r="L39" s="381" t="s">
        <v>431</v>
      </c>
      <c r="M39" s="381"/>
      <c r="N39" s="381"/>
      <c r="O39" s="58" t="s">
        <v>318</v>
      </c>
      <c r="P39" s="371" t="s">
        <v>432</v>
      </c>
      <c r="Q39" s="371"/>
      <c r="R39" s="371"/>
      <c r="S39" s="84" t="s">
        <v>87</v>
      </c>
      <c r="T39" s="45" t="s">
        <v>123</v>
      </c>
      <c r="U39" s="162">
        <v>0.9</v>
      </c>
      <c r="V39" s="205">
        <v>0.9</v>
      </c>
      <c r="W39" s="206">
        <v>1.0933999999999999</v>
      </c>
      <c r="X39" s="56">
        <f>+W39/V39</f>
        <v>1.2148888888888887</v>
      </c>
      <c r="Y39" s="283">
        <f>X39</f>
        <v>1.2148888888888887</v>
      </c>
    </row>
    <row r="40" spans="1:25 16145:16334" s="2" customFormat="1" ht="280.5" customHeight="1" x14ac:dyDescent="0.25">
      <c r="A40" s="381" t="s">
        <v>433</v>
      </c>
      <c r="B40" s="381"/>
      <c r="C40" s="222" t="s">
        <v>426</v>
      </c>
      <c r="D40" s="63" t="s">
        <v>427</v>
      </c>
      <c r="E40" s="223" t="s">
        <v>428</v>
      </c>
      <c r="F40" s="381" t="s">
        <v>429</v>
      </c>
      <c r="G40" s="381"/>
      <c r="H40" s="381"/>
      <c r="I40" s="381"/>
      <c r="J40" s="58" t="s">
        <v>430</v>
      </c>
      <c r="K40" s="224" t="s">
        <v>410</v>
      </c>
      <c r="L40" s="381" t="s">
        <v>434</v>
      </c>
      <c r="M40" s="381"/>
      <c r="N40" s="381"/>
      <c r="O40" s="58" t="s">
        <v>318</v>
      </c>
      <c r="P40" s="371" t="s">
        <v>435</v>
      </c>
      <c r="Q40" s="371"/>
      <c r="R40" s="371"/>
      <c r="S40" s="84" t="s">
        <v>55</v>
      </c>
      <c r="T40" s="45" t="s">
        <v>436</v>
      </c>
      <c r="U40" s="162">
        <v>0.9</v>
      </c>
      <c r="V40" s="205">
        <v>0.9</v>
      </c>
      <c r="W40" s="206">
        <v>1.0624</v>
      </c>
      <c r="X40" s="56">
        <f>+W40/V40</f>
        <v>1.1804444444444444</v>
      </c>
      <c r="Y40" s="283">
        <f>X40</f>
        <v>1.1804444444444444</v>
      </c>
    </row>
    <row r="41" spans="1:25 16145:16334" s="2" customFormat="1" ht="375.75" customHeight="1" x14ac:dyDescent="0.25">
      <c r="A41" s="381" t="s">
        <v>437</v>
      </c>
      <c r="B41" s="381"/>
      <c r="C41" s="222" t="s">
        <v>438</v>
      </c>
      <c r="D41" s="63" t="s">
        <v>427</v>
      </c>
      <c r="E41" s="223" t="s">
        <v>428</v>
      </c>
      <c r="F41" s="381" t="s">
        <v>429</v>
      </c>
      <c r="G41" s="381"/>
      <c r="H41" s="381"/>
      <c r="I41" s="381"/>
      <c r="J41" s="58" t="s">
        <v>430</v>
      </c>
      <c r="K41" s="224" t="s">
        <v>411</v>
      </c>
      <c r="L41" s="381" t="s">
        <v>439</v>
      </c>
      <c r="M41" s="381"/>
      <c r="N41" s="381"/>
      <c r="O41" s="58" t="s">
        <v>318</v>
      </c>
      <c r="P41" s="371" t="s">
        <v>440</v>
      </c>
      <c r="Q41" s="371"/>
      <c r="R41" s="371"/>
      <c r="S41" s="84" t="s">
        <v>87</v>
      </c>
      <c r="T41" s="45" t="s">
        <v>123</v>
      </c>
      <c r="U41" s="162">
        <v>0.9</v>
      </c>
      <c r="V41" s="205">
        <v>0.9</v>
      </c>
      <c r="W41" s="206">
        <v>1.0185</v>
      </c>
      <c r="X41" s="56">
        <f>+W41/V41</f>
        <v>1.1316666666666666</v>
      </c>
      <c r="Y41" s="283">
        <f>X41</f>
        <v>1.1316666666666666</v>
      </c>
    </row>
    <row r="42" spans="1:25 16145:16334" s="2" customFormat="1" ht="304.5" customHeight="1" x14ac:dyDescent="0.25">
      <c r="A42" s="381" t="s">
        <v>441</v>
      </c>
      <c r="B42" s="381"/>
      <c r="C42" s="222" t="s">
        <v>426</v>
      </c>
      <c r="D42" s="63" t="s">
        <v>427</v>
      </c>
      <c r="E42" s="223" t="s">
        <v>428</v>
      </c>
      <c r="F42" s="381" t="s">
        <v>429</v>
      </c>
      <c r="G42" s="381"/>
      <c r="H42" s="381"/>
      <c r="I42" s="381"/>
      <c r="J42" s="58" t="s">
        <v>430</v>
      </c>
      <c r="K42" s="224" t="s">
        <v>410</v>
      </c>
      <c r="L42" s="383" t="s">
        <v>442</v>
      </c>
      <c r="M42" s="383"/>
      <c r="N42" s="383"/>
      <c r="O42" s="58" t="s">
        <v>318</v>
      </c>
      <c r="P42" s="371" t="s">
        <v>443</v>
      </c>
      <c r="Q42" s="371"/>
      <c r="R42" s="371"/>
      <c r="S42" s="84" t="s">
        <v>87</v>
      </c>
      <c r="T42" s="45" t="s">
        <v>38</v>
      </c>
      <c r="U42" s="162">
        <v>0.9</v>
      </c>
      <c r="V42" s="205">
        <v>0.9</v>
      </c>
      <c r="W42" s="206">
        <v>1.0075000000000001</v>
      </c>
      <c r="X42" s="56">
        <f>+W42/V42</f>
        <v>1.1194444444444445</v>
      </c>
      <c r="Y42" s="283">
        <f>X42</f>
        <v>1.1194444444444445</v>
      </c>
    </row>
    <row r="43" spans="1:25 16145:16334" s="2" customFormat="1" ht="23.25" hidden="1" customHeight="1" x14ac:dyDescent="0.25">
      <c r="A43" s="365"/>
      <c r="B43" s="365"/>
      <c r="C43" s="225"/>
      <c r="D43" s="226"/>
      <c r="E43" s="227"/>
      <c r="F43" s="365"/>
      <c r="G43" s="365"/>
      <c r="H43" s="365"/>
      <c r="I43" s="365"/>
      <c r="J43" s="228"/>
      <c r="K43" s="229"/>
      <c r="L43" s="365"/>
      <c r="M43" s="365"/>
      <c r="N43" s="365"/>
      <c r="O43" s="58"/>
      <c r="P43" s="367"/>
      <c r="Q43" s="367"/>
      <c r="R43" s="367"/>
      <c r="S43" s="84"/>
      <c r="T43" s="45"/>
      <c r="U43" s="162"/>
    </row>
    <row r="44" spans="1:25 16145:16334" s="2" customFormat="1" ht="55.5" hidden="1" customHeight="1" x14ac:dyDescent="0.25">
      <c r="A44" s="365"/>
      <c r="B44" s="365"/>
      <c r="C44" s="365"/>
      <c r="D44" s="365"/>
      <c r="E44" s="365"/>
      <c r="F44" s="365"/>
      <c r="G44" s="365"/>
      <c r="H44" s="365"/>
      <c r="I44" s="365"/>
      <c r="J44" s="365"/>
      <c r="K44" s="365"/>
      <c r="L44" s="365"/>
      <c r="M44" s="58"/>
      <c r="N44" s="58"/>
      <c r="O44" s="58"/>
      <c r="P44" s="367"/>
      <c r="Q44" s="367"/>
      <c r="R44" s="367"/>
      <c r="S44" s="367"/>
      <c r="T44" s="64"/>
      <c r="U44" s="65"/>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row>
    <row r="45" spans="1:25 16145:16334" s="2" customFormat="1" x14ac:dyDescent="0.25">
      <c r="A45" s="16"/>
      <c r="B45" s="16"/>
      <c r="C45" s="16"/>
      <c r="D45" s="16"/>
      <c r="E45" s="16"/>
      <c r="F45" s="16"/>
      <c r="G45" s="16"/>
      <c r="H45" s="16"/>
      <c r="I45" s="16"/>
      <c r="J45" s="16"/>
      <c r="K45" s="16"/>
      <c r="L45" s="16"/>
      <c r="M45" s="16"/>
      <c r="N45" s="16"/>
      <c r="O45" s="16"/>
      <c r="P45" s="16"/>
      <c r="Q45" s="16"/>
      <c r="R45" s="16"/>
      <c r="S45" s="47"/>
      <c r="T45" s="16"/>
      <c r="U45" s="1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row>
    <row r="46" spans="1:25 16145:16334" s="2" customFormat="1" x14ac:dyDescent="0.25">
      <c r="S46" s="73"/>
    </row>
    <row r="47" spans="1:25 16145:16334" s="2" customFormat="1" ht="96.75" customHeight="1" x14ac:dyDescent="0.25">
      <c r="A47" s="423" t="s">
        <v>444</v>
      </c>
      <c r="B47" s="423"/>
      <c r="C47" s="423"/>
      <c r="D47" s="423"/>
      <c r="E47" s="423"/>
      <c r="F47" s="423"/>
      <c r="G47" s="423"/>
      <c r="H47" s="423"/>
      <c r="I47" s="423"/>
      <c r="J47" s="423"/>
      <c r="K47" s="423"/>
      <c r="L47" s="423"/>
      <c r="M47" s="423"/>
      <c r="N47" s="423"/>
      <c r="O47" s="423"/>
      <c r="P47" s="423"/>
      <c r="Q47" s="423"/>
      <c r="R47" s="423"/>
      <c r="S47" s="423"/>
      <c r="T47" s="423"/>
      <c r="U47" s="423"/>
      <c r="V47" s="423"/>
      <c r="W47" s="423"/>
      <c r="X47" s="423"/>
      <c r="Y47" s="423"/>
    </row>
    <row r="48" spans="1:25 16145:16334" s="6" customFormat="1" x14ac:dyDescent="0.25">
      <c r="A48" s="16"/>
      <c r="B48" s="16"/>
      <c r="C48" s="16"/>
      <c r="D48" s="16"/>
      <c r="E48" s="16"/>
      <c r="F48" s="16"/>
      <c r="G48" s="16"/>
      <c r="H48" s="16"/>
      <c r="I48" s="16"/>
      <c r="J48" s="16"/>
      <c r="K48" s="16"/>
      <c r="L48" s="16"/>
      <c r="M48" s="16"/>
      <c r="N48" s="16"/>
      <c r="O48" s="16"/>
      <c r="P48" s="16"/>
      <c r="Q48" s="16"/>
      <c r="R48" s="16"/>
      <c r="S48" s="47"/>
      <c r="T48" s="16"/>
      <c r="U48" s="16"/>
    </row>
    <row r="49" spans="1:25" s="75" customFormat="1" ht="120" customHeight="1" x14ac:dyDescent="0.25">
      <c r="A49" s="379" t="s">
        <v>104</v>
      </c>
      <c r="B49" s="379"/>
      <c r="C49" s="380" t="s">
        <v>66</v>
      </c>
      <c r="D49" s="379" t="s">
        <v>105</v>
      </c>
      <c r="E49" s="379" t="s">
        <v>106</v>
      </c>
      <c r="F49" s="379" t="s">
        <v>107</v>
      </c>
      <c r="G49" s="379"/>
      <c r="H49" s="379" t="s">
        <v>108</v>
      </c>
      <c r="I49" s="379"/>
      <c r="J49" s="379" t="s">
        <v>109</v>
      </c>
      <c r="K49" s="379" t="s">
        <v>110</v>
      </c>
      <c r="L49" s="379" t="s">
        <v>111</v>
      </c>
      <c r="M49" s="379" t="s">
        <v>112</v>
      </c>
      <c r="N49" s="352" t="s">
        <v>113</v>
      </c>
      <c r="O49" s="352" t="s">
        <v>114</v>
      </c>
      <c r="P49" s="375" t="s">
        <v>115</v>
      </c>
      <c r="Q49" s="375"/>
      <c r="R49" s="375"/>
      <c r="S49" s="375" t="s">
        <v>50</v>
      </c>
      <c r="T49" s="376" t="s">
        <v>22</v>
      </c>
      <c r="U49" s="452" t="s">
        <v>116</v>
      </c>
      <c r="V49" s="378">
        <v>2018</v>
      </c>
      <c r="W49" s="378"/>
      <c r="X49" s="378"/>
      <c r="Y49" s="378"/>
    </row>
    <row r="50" spans="1:25" s="75" customFormat="1" ht="46.5" x14ac:dyDescent="0.25">
      <c r="A50" s="379"/>
      <c r="B50" s="379"/>
      <c r="C50" s="380"/>
      <c r="D50" s="379"/>
      <c r="E50" s="379"/>
      <c r="F50" s="379"/>
      <c r="G50" s="379"/>
      <c r="H50" s="379"/>
      <c r="I50" s="379"/>
      <c r="J50" s="379"/>
      <c r="K50" s="379"/>
      <c r="L50" s="379"/>
      <c r="M50" s="379"/>
      <c r="N50" s="352"/>
      <c r="O50" s="352"/>
      <c r="P50" s="375"/>
      <c r="Q50" s="375"/>
      <c r="R50" s="375"/>
      <c r="S50" s="375"/>
      <c r="T50" s="376"/>
      <c r="U50" s="452"/>
      <c r="V50" s="36" t="s">
        <v>24</v>
      </c>
      <c r="W50" s="36" t="s">
        <v>25</v>
      </c>
      <c r="X50" s="37" t="s">
        <v>26</v>
      </c>
      <c r="Y50" s="38" t="s">
        <v>27</v>
      </c>
    </row>
    <row r="51" spans="1:25" s="86" customFormat="1" ht="215.25" customHeight="1" x14ac:dyDescent="0.25">
      <c r="A51" s="446" t="s">
        <v>117</v>
      </c>
      <c r="B51" s="446"/>
      <c r="C51" s="230" t="s">
        <v>428</v>
      </c>
      <c r="D51" s="309" t="s">
        <v>445</v>
      </c>
      <c r="E51" s="310" t="s">
        <v>422</v>
      </c>
      <c r="F51" s="447" t="s">
        <v>446</v>
      </c>
      <c r="G51" s="447"/>
      <c r="H51" s="448" t="s">
        <v>447</v>
      </c>
      <c r="I51" s="448"/>
      <c r="J51" s="316" t="s">
        <v>448</v>
      </c>
      <c r="K51" s="312">
        <v>43124</v>
      </c>
      <c r="L51" s="312">
        <v>43454</v>
      </c>
      <c r="M51" s="317" t="s">
        <v>449</v>
      </c>
      <c r="N51" s="313">
        <v>105644000</v>
      </c>
      <c r="O51" s="313">
        <v>105644000</v>
      </c>
      <c r="P51" s="422" t="s">
        <v>122</v>
      </c>
      <c r="Q51" s="422"/>
      <c r="R51" s="422"/>
      <c r="S51" s="84" t="s">
        <v>87</v>
      </c>
      <c r="T51" s="45" t="s">
        <v>123</v>
      </c>
      <c r="U51" s="85">
        <v>1</v>
      </c>
      <c r="V51" s="205">
        <f t="shared" ref="V51:V63" si="0">+U51</f>
        <v>1</v>
      </c>
      <c r="W51" s="206">
        <f t="shared" ref="W51:W63" si="1">+O51/N51</f>
        <v>1</v>
      </c>
      <c r="X51" s="56">
        <f t="shared" ref="X51:X78" si="2">+W51/V51</f>
        <v>1</v>
      </c>
      <c r="Y51" s="283">
        <f t="shared" ref="Y51:Y82" si="3">X51</f>
        <v>1</v>
      </c>
    </row>
    <row r="52" spans="1:25" s="86" customFormat="1" ht="215.25" customHeight="1" x14ac:dyDescent="0.25">
      <c r="A52" s="446" t="s">
        <v>117</v>
      </c>
      <c r="B52" s="446"/>
      <c r="C52" s="230" t="s">
        <v>428</v>
      </c>
      <c r="D52" s="309" t="s">
        <v>445</v>
      </c>
      <c r="E52" s="310" t="s">
        <v>450</v>
      </c>
      <c r="F52" s="447" t="s">
        <v>446</v>
      </c>
      <c r="G52" s="447"/>
      <c r="H52" s="448" t="s">
        <v>451</v>
      </c>
      <c r="I52" s="448"/>
      <c r="J52" s="316" t="s">
        <v>448</v>
      </c>
      <c r="K52" s="312">
        <v>43122</v>
      </c>
      <c r="L52" s="312">
        <v>43452</v>
      </c>
      <c r="M52" s="317" t="s">
        <v>452</v>
      </c>
      <c r="N52" s="313">
        <v>84733000</v>
      </c>
      <c r="O52" s="313">
        <v>84733000</v>
      </c>
      <c r="P52" s="422" t="s">
        <v>122</v>
      </c>
      <c r="Q52" s="422"/>
      <c r="R52" s="422"/>
      <c r="S52" s="84" t="s">
        <v>87</v>
      </c>
      <c r="T52" s="45" t="s">
        <v>123</v>
      </c>
      <c r="U52" s="85">
        <v>1</v>
      </c>
      <c r="V52" s="250">
        <f t="shared" si="0"/>
        <v>1</v>
      </c>
      <c r="W52" s="206">
        <f t="shared" si="1"/>
        <v>1</v>
      </c>
      <c r="X52" s="194">
        <f>+W52/V52</f>
        <v>1</v>
      </c>
      <c r="Y52" s="283">
        <f t="shared" si="3"/>
        <v>1</v>
      </c>
    </row>
    <row r="53" spans="1:25" s="86" customFormat="1" ht="215.25" customHeight="1" x14ac:dyDescent="0.25">
      <c r="A53" s="446" t="s">
        <v>117</v>
      </c>
      <c r="B53" s="446"/>
      <c r="C53" s="230" t="s">
        <v>428</v>
      </c>
      <c r="D53" s="309" t="s">
        <v>445</v>
      </c>
      <c r="E53" s="310" t="s">
        <v>453</v>
      </c>
      <c r="F53" s="447" t="s">
        <v>446</v>
      </c>
      <c r="G53" s="447"/>
      <c r="H53" s="448" t="s">
        <v>454</v>
      </c>
      <c r="I53" s="448"/>
      <c r="J53" s="316" t="s">
        <v>448</v>
      </c>
      <c r="K53" s="312">
        <v>43126</v>
      </c>
      <c r="L53" s="312">
        <v>43456</v>
      </c>
      <c r="M53" s="317" t="s">
        <v>455</v>
      </c>
      <c r="N53" s="313">
        <v>63822000</v>
      </c>
      <c r="O53" s="313">
        <v>63822000</v>
      </c>
      <c r="P53" s="422" t="s">
        <v>122</v>
      </c>
      <c r="Q53" s="422"/>
      <c r="R53" s="422"/>
      <c r="S53" s="84" t="s">
        <v>87</v>
      </c>
      <c r="T53" s="45" t="s">
        <v>123</v>
      </c>
      <c r="U53" s="85">
        <v>1</v>
      </c>
      <c r="V53" s="250">
        <f t="shared" si="0"/>
        <v>1</v>
      </c>
      <c r="W53" s="206">
        <f t="shared" si="1"/>
        <v>1</v>
      </c>
      <c r="X53" s="194">
        <f>+W53/V53</f>
        <v>1</v>
      </c>
      <c r="Y53" s="283">
        <f t="shared" si="3"/>
        <v>1</v>
      </c>
    </row>
    <row r="54" spans="1:25" s="86" customFormat="1" ht="225" customHeight="1" x14ac:dyDescent="0.25">
      <c r="A54" s="446" t="s">
        <v>117</v>
      </c>
      <c r="B54" s="446"/>
      <c r="C54" s="230" t="s">
        <v>76</v>
      </c>
      <c r="D54" s="309" t="s">
        <v>457</v>
      </c>
      <c r="E54" s="310" t="s">
        <v>456</v>
      </c>
      <c r="F54" s="447" t="s">
        <v>458</v>
      </c>
      <c r="G54" s="447"/>
      <c r="H54" s="448" t="s">
        <v>459</v>
      </c>
      <c r="I54" s="448"/>
      <c r="J54" s="316" t="s">
        <v>411</v>
      </c>
      <c r="K54" s="312">
        <v>43322</v>
      </c>
      <c r="L54" s="312">
        <v>150</v>
      </c>
      <c r="M54" s="317" t="s">
        <v>1671</v>
      </c>
      <c r="N54" s="313">
        <v>27885000</v>
      </c>
      <c r="O54" s="313">
        <v>27885000</v>
      </c>
      <c r="P54" s="422" t="s">
        <v>122</v>
      </c>
      <c r="Q54" s="422"/>
      <c r="R54" s="422"/>
      <c r="S54" s="84" t="s">
        <v>87</v>
      </c>
      <c r="T54" s="45" t="s">
        <v>123</v>
      </c>
      <c r="U54" s="85">
        <v>1</v>
      </c>
      <c r="V54" s="205">
        <f t="shared" si="0"/>
        <v>1</v>
      </c>
      <c r="W54" s="206">
        <f t="shared" si="1"/>
        <v>1</v>
      </c>
      <c r="X54" s="56">
        <f t="shared" si="2"/>
        <v>1</v>
      </c>
      <c r="Y54" s="283">
        <f t="shared" si="3"/>
        <v>1</v>
      </c>
    </row>
    <row r="55" spans="1:25" s="86" customFormat="1" ht="215.25" customHeight="1" x14ac:dyDescent="0.25">
      <c r="A55" s="446" t="s">
        <v>117</v>
      </c>
      <c r="B55" s="446"/>
      <c r="C55" s="230" t="s">
        <v>76</v>
      </c>
      <c r="D55" s="309" t="s">
        <v>457</v>
      </c>
      <c r="E55" s="310" t="s">
        <v>456</v>
      </c>
      <c r="F55" s="447" t="s">
        <v>458</v>
      </c>
      <c r="G55" s="447"/>
      <c r="H55" s="448" t="s">
        <v>460</v>
      </c>
      <c r="I55" s="448"/>
      <c r="J55" s="316" t="s">
        <v>411</v>
      </c>
      <c r="K55" s="312">
        <v>43126</v>
      </c>
      <c r="L55" s="312">
        <v>43276</v>
      </c>
      <c r="M55" s="317" t="s">
        <v>461</v>
      </c>
      <c r="N55" s="313">
        <v>31960500</v>
      </c>
      <c r="O55" s="313">
        <v>31960500</v>
      </c>
      <c r="P55" s="422" t="s">
        <v>122</v>
      </c>
      <c r="Q55" s="422"/>
      <c r="R55" s="422"/>
      <c r="S55" s="84" t="s">
        <v>87</v>
      </c>
      <c r="T55" s="45" t="s">
        <v>123</v>
      </c>
      <c r="U55" s="85">
        <v>1</v>
      </c>
      <c r="V55" s="250">
        <f t="shared" si="0"/>
        <v>1</v>
      </c>
      <c r="W55" s="206">
        <f t="shared" si="1"/>
        <v>1</v>
      </c>
      <c r="X55" s="194">
        <f t="shared" ref="X55:X60" si="4">+W55/V55</f>
        <v>1</v>
      </c>
      <c r="Y55" s="283">
        <f t="shared" si="3"/>
        <v>1</v>
      </c>
    </row>
    <row r="56" spans="1:25" s="86" customFormat="1" ht="215.25" customHeight="1" x14ac:dyDescent="0.25">
      <c r="A56" s="446" t="s">
        <v>117</v>
      </c>
      <c r="B56" s="446"/>
      <c r="C56" s="230" t="s">
        <v>76</v>
      </c>
      <c r="D56" s="309" t="s">
        <v>457</v>
      </c>
      <c r="E56" s="310" t="s">
        <v>456</v>
      </c>
      <c r="F56" s="447" t="s">
        <v>458</v>
      </c>
      <c r="G56" s="447"/>
      <c r="H56" s="448" t="s">
        <v>462</v>
      </c>
      <c r="I56" s="448"/>
      <c r="J56" s="316" t="s">
        <v>411</v>
      </c>
      <c r="K56" s="312">
        <v>43123</v>
      </c>
      <c r="L56" s="312">
        <v>43453</v>
      </c>
      <c r="M56" s="317" t="s">
        <v>463</v>
      </c>
      <c r="N56" s="313">
        <v>70785000</v>
      </c>
      <c r="O56" s="313">
        <v>70785000</v>
      </c>
      <c r="P56" s="422" t="s">
        <v>122</v>
      </c>
      <c r="Q56" s="422"/>
      <c r="R56" s="422"/>
      <c r="S56" s="84" t="s">
        <v>87</v>
      </c>
      <c r="T56" s="45" t="s">
        <v>123</v>
      </c>
      <c r="U56" s="85">
        <v>1</v>
      </c>
      <c r="V56" s="250">
        <f t="shared" si="0"/>
        <v>1</v>
      </c>
      <c r="W56" s="206">
        <f t="shared" si="1"/>
        <v>1</v>
      </c>
      <c r="X56" s="194">
        <f t="shared" si="4"/>
        <v>1</v>
      </c>
      <c r="Y56" s="283">
        <f t="shared" si="3"/>
        <v>1</v>
      </c>
    </row>
    <row r="57" spans="1:25" s="86" customFormat="1" ht="215.25" customHeight="1" x14ac:dyDescent="0.25">
      <c r="A57" s="446" t="s">
        <v>117</v>
      </c>
      <c r="B57" s="446"/>
      <c r="C57" s="230" t="s">
        <v>76</v>
      </c>
      <c r="D57" s="309" t="s">
        <v>457</v>
      </c>
      <c r="E57" s="310" t="s">
        <v>456</v>
      </c>
      <c r="F57" s="447" t="s">
        <v>458</v>
      </c>
      <c r="G57" s="447"/>
      <c r="H57" s="448" t="s">
        <v>464</v>
      </c>
      <c r="I57" s="448"/>
      <c r="J57" s="316" t="s">
        <v>411</v>
      </c>
      <c r="K57" s="312">
        <v>43126</v>
      </c>
      <c r="L57" s="312">
        <v>43456</v>
      </c>
      <c r="M57" s="317" t="s">
        <v>465</v>
      </c>
      <c r="N57" s="313">
        <v>56837000</v>
      </c>
      <c r="O57" s="313">
        <v>56837000</v>
      </c>
      <c r="P57" s="422" t="s">
        <v>122</v>
      </c>
      <c r="Q57" s="422"/>
      <c r="R57" s="422"/>
      <c r="S57" s="84" t="s">
        <v>87</v>
      </c>
      <c r="T57" s="45" t="s">
        <v>123</v>
      </c>
      <c r="U57" s="85">
        <v>1</v>
      </c>
      <c r="V57" s="250">
        <f t="shared" si="0"/>
        <v>1</v>
      </c>
      <c r="W57" s="206">
        <f t="shared" si="1"/>
        <v>1</v>
      </c>
      <c r="X57" s="194">
        <f t="shared" si="4"/>
        <v>1</v>
      </c>
      <c r="Y57" s="283">
        <f t="shared" si="3"/>
        <v>1</v>
      </c>
    </row>
    <row r="58" spans="1:25" s="86" customFormat="1" ht="215.25" customHeight="1" x14ac:dyDescent="0.25">
      <c r="A58" s="446" t="s">
        <v>117</v>
      </c>
      <c r="B58" s="446"/>
      <c r="C58" s="230" t="s">
        <v>76</v>
      </c>
      <c r="D58" s="309" t="s">
        <v>457</v>
      </c>
      <c r="E58" s="310" t="s">
        <v>456</v>
      </c>
      <c r="F58" s="447" t="s">
        <v>458</v>
      </c>
      <c r="G58" s="447"/>
      <c r="H58" s="448" t="s">
        <v>466</v>
      </c>
      <c r="I58" s="448"/>
      <c r="J58" s="316" t="s">
        <v>411</v>
      </c>
      <c r="K58" s="312">
        <v>43126</v>
      </c>
      <c r="L58" s="312">
        <v>43426</v>
      </c>
      <c r="M58" s="317" t="s">
        <v>467</v>
      </c>
      <c r="N58" s="313">
        <v>51670000</v>
      </c>
      <c r="O58" s="313">
        <v>51670000</v>
      </c>
      <c r="P58" s="422" t="s">
        <v>122</v>
      </c>
      <c r="Q58" s="422"/>
      <c r="R58" s="422"/>
      <c r="S58" s="84" t="s">
        <v>87</v>
      </c>
      <c r="T58" s="45" t="s">
        <v>123</v>
      </c>
      <c r="U58" s="85">
        <v>1</v>
      </c>
      <c r="V58" s="250">
        <f t="shared" si="0"/>
        <v>1</v>
      </c>
      <c r="W58" s="206">
        <f t="shared" si="1"/>
        <v>1</v>
      </c>
      <c r="X58" s="194">
        <f t="shared" si="4"/>
        <v>1</v>
      </c>
      <c r="Y58" s="283">
        <f t="shared" si="3"/>
        <v>1</v>
      </c>
    </row>
    <row r="59" spans="1:25" s="86" customFormat="1" ht="215.25" customHeight="1" x14ac:dyDescent="0.25">
      <c r="A59" s="446" t="s">
        <v>117</v>
      </c>
      <c r="B59" s="446"/>
      <c r="C59" s="230" t="s">
        <v>76</v>
      </c>
      <c r="D59" s="309" t="s">
        <v>457</v>
      </c>
      <c r="E59" s="310" t="s">
        <v>456</v>
      </c>
      <c r="F59" s="447" t="s">
        <v>458</v>
      </c>
      <c r="G59" s="447"/>
      <c r="H59" s="448" t="s">
        <v>468</v>
      </c>
      <c r="I59" s="448"/>
      <c r="J59" s="316" t="s">
        <v>411</v>
      </c>
      <c r="K59" s="312">
        <v>43125</v>
      </c>
      <c r="L59" s="312">
        <v>43455</v>
      </c>
      <c r="M59" s="317" t="s">
        <v>469</v>
      </c>
      <c r="N59" s="313">
        <v>56837000</v>
      </c>
      <c r="O59" s="313">
        <v>56837000</v>
      </c>
      <c r="P59" s="422" t="s">
        <v>122</v>
      </c>
      <c r="Q59" s="422"/>
      <c r="R59" s="422"/>
      <c r="S59" s="84" t="s">
        <v>87</v>
      </c>
      <c r="T59" s="45" t="s">
        <v>123</v>
      </c>
      <c r="U59" s="85">
        <v>1</v>
      </c>
      <c r="V59" s="250">
        <f t="shared" si="0"/>
        <v>1</v>
      </c>
      <c r="W59" s="206">
        <f t="shared" si="1"/>
        <v>1</v>
      </c>
      <c r="X59" s="194">
        <f t="shared" si="4"/>
        <v>1</v>
      </c>
      <c r="Y59" s="283">
        <f t="shared" si="3"/>
        <v>1</v>
      </c>
    </row>
    <row r="60" spans="1:25" s="86" customFormat="1" ht="215.25" customHeight="1" x14ac:dyDescent="0.25">
      <c r="A60" s="446" t="s">
        <v>117</v>
      </c>
      <c r="B60" s="446"/>
      <c r="C60" s="230" t="s">
        <v>76</v>
      </c>
      <c r="D60" s="309" t="s">
        <v>457</v>
      </c>
      <c r="E60" s="310" t="s">
        <v>456</v>
      </c>
      <c r="F60" s="447" t="s">
        <v>458</v>
      </c>
      <c r="G60" s="447"/>
      <c r="H60" s="448" t="s">
        <v>470</v>
      </c>
      <c r="I60" s="448"/>
      <c r="J60" s="316" t="s">
        <v>411</v>
      </c>
      <c r="K60" s="312"/>
      <c r="L60" s="312" t="e">
        <f>#VALUE!</f>
        <v>#VALUE!</v>
      </c>
      <c r="M60" s="317" t="s">
        <v>467</v>
      </c>
      <c r="N60" s="313">
        <v>5167000</v>
      </c>
      <c r="O60" s="313">
        <v>5167000</v>
      </c>
      <c r="P60" s="422" t="s">
        <v>122</v>
      </c>
      <c r="Q60" s="422"/>
      <c r="R60" s="422"/>
      <c r="S60" s="84" t="s">
        <v>87</v>
      </c>
      <c r="T60" s="45" t="s">
        <v>123</v>
      </c>
      <c r="U60" s="85">
        <v>1</v>
      </c>
      <c r="V60" s="250">
        <f t="shared" si="0"/>
        <v>1</v>
      </c>
      <c r="W60" s="206">
        <f t="shared" si="1"/>
        <v>1</v>
      </c>
      <c r="X60" s="194">
        <f t="shared" si="4"/>
        <v>1</v>
      </c>
      <c r="Y60" s="283">
        <f t="shared" si="3"/>
        <v>1</v>
      </c>
    </row>
    <row r="61" spans="1:25" s="86" customFormat="1" ht="241.5" customHeight="1" x14ac:dyDescent="0.25">
      <c r="A61" s="446" t="s">
        <v>117</v>
      </c>
      <c r="B61" s="446"/>
      <c r="C61" s="230" t="s">
        <v>428</v>
      </c>
      <c r="D61" s="309" t="s">
        <v>471</v>
      </c>
      <c r="E61" s="310" t="s">
        <v>456</v>
      </c>
      <c r="F61" s="447" t="s">
        <v>472</v>
      </c>
      <c r="G61" s="447"/>
      <c r="H61" s="448" t="s">
        <v>473</v>
      </c>
      <c r="I61" s="448"/>
      <c r="J61" s="316" t="s">
        <v>448</v>
      </c>
      <c r="K61" s="312">
        <v>43126</v>
      </c>
      <c r="L61" s="312">
        <v>43456</v>
      </c>
      <c r="M61" s="317" t="s">
        <v>474</v>
      </c>
      <c r="N61" s="313">
        <v>20000000</v>
      </c>
      <c r="O61" s="313">
        <f>+N61</f>
        <v>20000000</v>
      </c>
      <c r="P61" s="422" t="s">
        <v>122</v>
      </c>
      <c r="Q61" s="422"/>
      <c r="R61" s="422"/>
      <c r="S61" s="84" t="s">
        <v>87</v>
      </c>
      <c r="T61" s="45" t="s">
        <v>123</v>
      </c>
      <c r="U61" s="85">
        <v>1</v>
      </c>
      <c r="V61" s="205">
        <f t="shared" si="0"/>
        <v>1</v>
      </c>
      <c r="W61" s="206">
        <f t="shared" si="1"/>
        <v>1</v>
      </c>
      <c r="X61" s="56">
        <f t="shared" si="2"/>
        <v>1</v>
      </c>
      <c r="Y61" s="283">
        <f t="shared" si="3"/>
        <v>1</v>
      </c>
    </row>
    <row r="62" spans="1:25" s="86" customFormat="1" ht="215.25" customHeight="1" x14ac:dyDescent="0.25">
      <c r="A62" s="446" t="s">
        <v>117</v>
      </c>
      <c r="B62" s="446"/>
      <c r="C62" s="230" t="s">
        <v>428</v>
      </c>
      <c r="D62" s="309" t="s">
        <v>471</v>
      </c>
      <c r="E62" s="310" t="s">
        <v>456</v>
      </c>
      <c r="F62" s="447" t="s">
        <v>472</v>
      </c>
      <c r="G62" s="447"/>
      <c r="H62" s="448" t="s">
        <v>475</v>
      </c>
      <c r="I62" s="448"/>
      <c r="J62" s="316" t="s">
        <v>448</v>
      </c>
      <c r="K62" s="312">
        <v>43410</v>
      </c>
      <c r="L62" s="312">
        <v>43439</v>
      </c>
      <c r="M62" s="317"/>
      <c r="N62" s="313">
        <v>77592213</v>
      </c>
      <c r="O62" s="313">
        <f>+N62</f>
        <v>77592213</v>
      </c>
      <c r="P62" s="422" t="s">
        <v>122</v>
      </c>
      <c r="Q62" s="422"/>
      <c r="R62" s="422"/>
      <c r="S62" s="84" t="s">
        <v>87</v>
      </c>
      <c r="T62" s="45" t="s">
        <v>123</v>
      </c>
      <c r="U62" s="85">
        <v>1</v>
      </c>
      <c r="V62" s="250">
        <f t="shared" si="0"/>
        <v>1</v>
      </c>
      <c r="W62" s="206">
        <f t="shared" si="1"/>
        <v>1</v>
      </c>
      <c r="X62" s="194">
        <f>+W62/V62</f>
        <v>1</v>
      </c>
      <c r="Y62" s="283">
        <f t="shared" si="3"/>
        <v>1</v>
      </c>
    </row>
    <row r="63" spans="1:25" s="86" customFormat="1" ht="215.25" customHeight="1" x14ac:dyDescent="0.25">
      <c r="A63" s="446" t="s">
        <v>117</v>
      </c>
      <c r="B63" s="446"/>
      <c r="C63" s="230" t="s">
        <v>428</v>
      </c>
      <c r="D63" s="309" t="s">
        <v>471</v>
      </c>
      <c r="E63" s="310" t="s">
        <v>456</v>
      </c>
      <c r="F63" s="447" t="s">
        <v>472</v>
      </c>
      <c r="G63" s="447"/>
      <c r="H63" s="448" t="s">
        <v>476</v>
      </c>
      <c r="I63" s="448"/>
      <c r="J63" s="316" t="s">
        <v>448</v>
      </c>
      <c r="K63" s="312">
        <v>43191</v>
      </c>
      <c r="L63" s="312">
        <v>43452</v>
      </c>
      <c r="M63" s="317" t="s">
        <v>477</v>
      </c>
      <c r="N63" s="313">
        <v>70570500</v>
      </c>
      <c r="O63" s="313">
        <f>+N63</f>
        <v>70570500</v>
      </c>
      <c r="P63" s="422" t="s">
        <v>122</v>
      </c>
      <c r="Q63" s="422"/>
      <c r="R63" s="422"/>
      <c r="S63" s="84" t="s">
        <v>87</v>
      </c>
      <c r="T63" s="45" t="s">
        <v>123</v>
      </c>
      <c r="U63" s="85">
        <v>1</v>
      </c>
      <c r="V63" s="250">
        <f t="shared" si="0"/>
        <v>1</v>
      </c>
      <c r="W63" s="206">
        <f t="shared" si="1"/>
        <v>1</v>
      </c>
      <c r="X63" s="194">
        <f>+W63/V63</f>
        <v>1</v>
      </c>
      <c r="Y63" s="283">
        <f t="shared" si="3"/>
        <v>1</v>
      </c>
    </row>
    <row r="64" spans="1:25" s="86" customFormat="1" ht="313.5" customHeight="1" x14ac:dyDescent="0.25">
      <c r="A64" s="372" t="s">
        <v>478</v>
      </c>
      <c r="B64" s="372"/>
      <c r="C64" s="230" t="s">
        <v>428</v>
      </c>
      <c r="D64" s="309" t="s">
        <v>255</v>
      </c>
      <c r="E64" s="310" t="s">
        <v>456</v>
      </c>
      <c r="F64" s="447" t="s">
        <v>458</v>
      </c>
      <c r="G64" s="447"/>
      <c r="H64" s="448" t="s">
        <v>479</v>
      </c>
      <c r="I64" s="448"/>
      <c r="J64" s="316" t="s">
        <v>448</v>
      </c>
      <c r="K64" s="312">
        <v>43101</v>
      </c>
      <c r="L64" s="312" t="s">
        <v>480</v>
      </c>
      <c r="M64" s="318" t="s">
        <v>318</v>
      </c>
      <c r="N64" s="313" t="s">
        <v>481</v>
      </c>
      <c r="O64" s="314" t="s">
        <v>481</v>
      </c>
      <c r="P64" s="422" t="s">
        <v>482</v>
      </c>
      <c r="Q64" s="422"/>
      <c r="R64" s="422"/>
      <c r="S64" s="84" t="s">
        <v>55</v>
      </c>
      <c r="T64" s="45" t="s">
        <v>123</v>
      </c>
      <c r="U64" s="85">
        <v>1</v>
      </c>
      <c r="V64" s="205">
        <v>1</v>
      </c>
      <c r="W64" s="206">
        <v>0</v>
      </c>
      <c r="X64" s="56">
        <f t="shared" si="2"/>
        <v>0</v>
      </c>
      <c r="Y64" s="283">
        <f t="shared" si="3"/>
        <v>0</v>
      </c>
    </row>
    <row r="65" spans="1:25" s="86" customFormat="1" ht="339" customHeight="1" x14ac:dyDescent="0.25">
      <c r="A65" s="397" t="s">
        <v>483</v>
      </c>
      <c r="B65" s="397"/>
      <c r="C65" s="230" t="s">
        <v>428</v>
      </c>
      <c r="D65" s="309" t="s">
        <v>255</v>
      </c>
      <c r="E65" s="310" t="s">
        <v>456</v>
      </c>
      <c r="F65" s="447" t="s">
        <v>472</v>
      </c>
      <c r="G65" s="447"/>
      <c r="H65" s="451" t="s">
        <v>484</v>
      </c>
      <c r="I65" s="451"/>
      <c r="J65" s="316" t="s">
        <v>448</v>
      </c>
      <c r="K65" s="312">
        <v>43101</v>
      </c>
      <c r="L65" s="312"/>
      <c r="M65" s="315"/>
      <c r="N65" s="313"/>
      <c r="O65" s="314"/>
      <c r="P65" s="367"/>
      <c r="Q65" s="367"/>
      <c r="R65" s="367"/>
      <c r="S65" s="84"/>
      <c r="T65" s="45"/>
      <c r="U65" s="85"/>
      <c r="V65" s="205"/>
      <c r="W65" s="206"/>
      <c r="X65" s="56" t="e">
        <f t="shared" si="2"/>
        <v>#DIV/0!</v>
      </c>
      <c r="Y65" s="283" t="e">
        <f t="shared" si="3"/>
        <v>#DIV/0!</v>
      </c>
    </row>
    <row r="66" spans="1:25" s="86" customFormat="1" ht="195.75" customHeight="1" x14ac:dyDescent="0.25">
      <c r="A66" s="449" t="s">
        <v>485</v>
      </c>
      <c r="B66" s="449"/>
      <c r="C66" s="230" t="s">
        <v>428</v>
      </c>
      <c r="D66" s="309" t="s">
        <v>255</v>
      </c>
      <c r="E66" s="311" t="s">
        <v>456</v>
      </c>
      <c r="F66" s="447" t="s">
        <v>472</v>
      </c>
      <c r="G66" s="447"/>
      <c r="H66" s="447" t="s">
        <v>486</v>
      </c>
      <c r="I66" s="447"/>
      <c r="J66" s="316" t="s">
        <v>448</v>
      </c>
      <c r="K66" s="312">
        <v>43101</v>
      </c>
      <c r="L66" s="319" t="s">
        <v>487</v>
      </c>
      <c r="M66" s="318" t="s">
        <v>318</v>
      </c>
      <c r="N66" s="313" t="s">
        <v>481</v>
      </c>
      <c r="O66" s="314" t="s">
        <v>481</v>
      </c>
      <c r="P66" s="422" t="s">
        <v>488</v>
      </c>
      <c r="Q66" s="422"/>
      <c r="R66" s="422"/>
      <c r="S66" s="84" t="s">
        <v>55</v>
      </c>
      <c r="T66" s="45" t="s">
        <v>123</v>
      </c>
      <c r="U66" s="85">
        <v>1</v>
      </c>
      <c r="V66" s="205">
        <f>+U66</f>
        <v>1</v>
      </c>
      <c r="W66" s="334">
        <f>+V66</f>
        <v>1</v>
      </c>
      <c r="X66" s="56">
        <f t="shared" si="2"/>
        <v>1</v>
      </c>
      <c r="Y66" s="283">
        <f t="shared" si="3"/>
        <v>1</v>
      </c>
    </row>
    <row r="67" spans="1:25" s="86" customFormat="1" ht="195.75" customHeight="1" x14ac:dyDescent="0.25">
      <c r="A67" s="449" t="s">
        <v>485</v>
      </c>
      <c r="B67" s="449"/>
      <c r="C67" s="230" t="s">
        <v>428</v>
      </c>
      <c r="D67" s="309" t="s">
        <v>255</v>
      </c>
      <c r="E67" s="311" t="s">
        <v>456</v>
      </c>
      <c r="F67" s="447" t="s">
        <v>472</v>
      </c>
      <c r="G67" s="447"/>
      <c r="H67" s="450" t="s">
        <v>489</v>
      </c>
      <c r="I67" s="450"/>
      <c r="J67" s="316" t="s">
        <v>448</v>
      </c>
      <c r="K67" s="312">
        <v>43101</v>
      </c>
      <c r="L67" s="319" t="s">
        <v>487</v>
      </c>
      <c r="M67" s="318" t="s">
        <v>318</v>
      </c>
      <c r="N67" s="313" t="s">
        <v>481</v>
      </c>
      <c r="O67" s="314" t="s">
        <v>481</v>
      </c>
      <c r="P67" s="422" t="s">
        <v>488</v>
      </c>
      <c r="Q67" s="422"/>
      <c r="R67" s="422"/>
      <c r="S67" s="84" t="s">
        <v>55</v>
      </c>
      <c r="T67" s="45" t="s">
        <v>123</v>
      </c>
      <c r="U67" s="85">
        <v>1</v>
      </c>
      <c r="V67" s="334">
        <f t="shared" ref="V67:W130" si="5">+U67</f>
        <v>1</v>
      </c>
      <c r="W67" s="334">
        <f t="shared" si="5"/>
        <v>1</v>
      </c>
      <c r="X67" s="56">
        <f t="shared" si="2"/>
        <v>1</v>
      </c>
      <c r="Y67" s="283">
        <f t="shared" si="3"/>
        <v>1</v>
      </c>
    </row>
    <row r="68" spans="1:25" s="86" customFormat="1" ht="195.75" customHeight="1" x14ac:dyDescent="0.25">
      <c r="A68" s="449" t="s">
        <v>485</v>
      </c>
      <c r="B68" s="449"/>
      <c r="C68" s="230" t="s">
        <v>428</v>
      </c>
      <c r="D68" s="309" t="s">
        <v>255</v>
      </c>
      <c r="E68" s="311" t="s">
        <v>456</v>
      </c>
      <c r="F68" s="447" t="s">
        <v>472</v>
      </c>
      <c r="G68" s="447"/>
      <c r="H68" s="450" t="s">
        <v>490</v>
      </c>
      <c r="I68" s="450"/>
      <c r="J68" s="316" t="s">
        <v>448</v>
      </c>
      <c r="K68" s="312">
        <v>43101</v>
      </c>
      <c r="L68" s="319" t="s">
        <v>491</v>
      </c>
      <c r="M68" s="318" t="s">
        <v>318</v>
      </c>
      <c r="N68" s="313" t="s">
        <v>481</v>
      </c>
      <c r="O68" s="314" t="s">
        <v>481</v>
      </c>
      <c r="P68" s="422" t="s">
        <v>488</v>
      </c>
      <c r="Q68" s="422"/>
      <c r="R68" s="422"/>
      <c r="S68" s="84" t="s">
        <v>55</v>
      </c>
      <c r="T68" s="45" t="s">
        <v>123</v>
      </c>
      <c r="U68" s="85">
        <v>1</v>
      </c>
      <c r="V68" s="334">
        <f t="shared" si="5"/>
        <v>1</v>
      </c>
      <c r="W68" s="334">
        <f t="shared" si="5"/>
        <v>1</v>
      </c>
      <c r="X68" s="56">
        <f t="shared" si="2"/>
        <v>1</v>
      </c>
      <c r="Y68" s="283">
        <f t="shared" si="3"/>
        <v>1</v>
      </c>
    </row>
    <row r="69" spans="1:25" s="86" customFormat="1" ht="195.75" customHeight="1" x14ac:dyDescent="0.25">
      <c r="A69" s="449" t="s">
        <v>485</v>
      </c>
      <c r="B69" s="449"/>
      <c r="C69" s="230" t="s">
        <v>428</v>
      </c>
      <c r="D69" s="309" t="s">
        <v>255</v>
      </c>
      <c r="E69" s="311" t="s">
        <v>456</v>
      </c>
      <c r="F69" s="447" t="s">
        <v>472</v>
      </c>
      <c r="G69" s="447"/>
      <c r="H69" s="450" t="s">
        <v>492</v>
      </c>
      <c r="I69" s="450"/>
      <c r="J69" s="316" t="s">
        <v>448</v>
      </c>
      <c r="K69" s="312">
        <v>43101</v>
      </c>
      <c r="L69" s="319" t="s">
        <v>487</v>
      </c>
      <c r="M69" s="318" t="s">
        <v>318</v>
      </c>
      <c r="N69" s="313" t="s">
        <v>481</v>
      </c>
      <c r="O69" s="314" t="s">
        <v>481</v>
      </c>
      <c r="P69" s="422" t="s">
        <v>488</v>
      </c>
      <c r="Q69" s="422"/>
      <c r="R69" s="422"/>
      <c r="S69" s="84" t="s">
        <v>55</v>
      </c>
      <c r="T69" s="45" t="s">
        <v>123</v>
      </c>
      <c r="U69" s="85">
        <v>1</v>
      </c>
      <c r="V69" s="334">
        <f t="shared" si="5"/>
        <v>1</v>
      </c>
      <c r="W69" s="334">
        <f t="shared" si="5"/>
        <v>1</v>
      </c>
      <c r="X69" s="56">
        <f t="shared" si="2"/>
        <v>1</v>
      </c>
      <c r="Y69" s="283">
        <f t="shared" si="3"/>
        <v>1</v>
      </c>
    </row>
    <row r="70" spans="1:25" s="86" customFormat="1" ht="195.75" customHeight="1" x14ac:dyDescent="0.25">
      <c r="A70" s="449" t="s">
        <v>485</v>
      </c>
      <c r="B70" s="449"/>
      <c r="C70" s="230" t="s">
        <v>428</v>
      </c>
      <c r="D70" s="309" t="s">
        <v>255</v>
      </c>
      <c r="E70" s="311" t="s">
        <v>456</v>
      </c>
      <c r="F70" s="447" t="s">
        <v>472</v>
      </c>
      <c r="G70" s="447"/>
      <c r="H70" s="450" t="s">
        <v>493</v>
      </c>
      <c r="I70" s="450"/>
      <c r="J70" s="316" t="s">
        <v>448</v>
      </c>
      <c r="K70" s="312">
        <v>43101</v>
      </c>
      <c r="L70" s="319" t="s">
        <v>491</v>
      </c>
      <c r="M70" s="318" t="s">
        <v>318</v>
      </c>
      <c r="N70" s="313" t="s">
        <v>481</v>
      </c>
      <c r="O70" s="314" t="s">
        <v>481</v>
      </c>
      <c r="P70" s="422" t="s">
        <v>488</v>
      </c>
      <c r="Q70" s="422"/>
      <c r="R70" s="422"/>
      <c r="S70" s="84" t="s">
        <v>55</v>
      </c>
      <c r="T70" s="45" t="s">
        <v>123</v>
      </c>
      <c r="U70" s="85">
        <v>1</v>
      </c>
      <c r="V70" s="334">
        <f t="shared" si="5"/>
        <v>1</v>
      </c>
      <c r="W70" s="334">
        <f t="shared" si="5"/>
        <v>1</v>
      </c>
      <c r="X70" s="56">
        <f t="shared" si="2"/>
        <v>1</v>
      </c>
      <c r="Y70" s="283">
        <f t="shared" si="3"/>
        <v>1</v>
      </c>
    </row>
    <row r="71" spans="1:25" s="86" customFormat="1" ht="195.75" customHeight="1" x14ac:dyDescent="0.25">
      <c r="A71" s="449" t="s">
        <v>485</v>
      </c>
      <c r="B71" s="449"/>
      <c r="C71" s="230" t="s">
        <v>428</v>
      </c>
      <c r="D71" s="309" t="s">
        <v>255</v>
      </c>
      <c r="E71" s="311" t="s">
        <v>456</v>
      </c>
      <c r="F71" s="447" t="s">
        <v>472</v>
      </c>
      <c r="G71" s="447"/>
      <c r="H71" s="450" t="s">
        <v>494</v>
      </c>
      <c r="I71" s="450"/>
      <c r="J71" s="316" t="s">
        <v>448</v>
      </c>
      <c r="K71" s="312">
        <v>43101</v>
      </c>
      <c r="L71" s="319" t="s">
        <v>491</v>
      </c>
      <c r="M71" s="318" t="s">
        <v>318</v>
      </c>
      <c r="N71" s="313" t="s">
        <v>481</v>
      </c>
      <c r="O71" s="314" t="s">
        <v>481</v>
      </c>
      <c r="P71" s="422" t="s">
        <v>488</v>
      </c>
      <c r="Q71" s="422"/>
      <c r="R71" s="422"/>
      <c r="S71" s="84" t="s">
        <v>55</v>
      </c>
      <c r="T71" s="45" t="s">
        <v>123</v>
      </c>
      <c r="U71" s="85">
        <v>1</v>
      </c>
      <c r="V71" s="334">
        <f t="shared" si="5"/>
        <v>1</v>
      </c>
      <c r="W71" s="334">
        <f t="shared" si="5"/>
        <v>1</v>
      </c>
      <c r="X71" s="56">
        <f t="shared" si="2"/>
        <v>1</v>
      </c>
      <c r="Y71" s="283">
        <f t="shared" si="3"/>
        <v>1</v>
      </c>
    </row>
    <row r="72" spans="1:25" s="86" customFormat="1" ht="195.75" customHeight="1" x14ac:dyDescent="0.25">
      <c r="A72" s="449" t="s">
        <v>485</v>
      </c>
      <c r="B72" s="449"/>
      <c r="C72" s="230" t="s">
        <v>428</v>
      </c>
      <c r="D72" s="309" t="s">
        <v>255</v>
      </c>
      <c r="E72" s="311" t="s">
        <v>456</v>
      </c>
      <c r="F72" s="447" t="s">
        <v>472</v>
      </c>
      <c r="G72" s="447"/>
      <c r="H72" s="450" t="s">
        <v>495</v>
      </c>
      <c r="I72" s="450"/>
      <c r="J72" s="316" t="s">
        <v>448</v>
      </c>
      <c r="K72" s="312">
        <v>43101</v>
      </c>
      <c r="L72" s="319" t="s">
        <v>496</v>
      </c>
      <c r="M72" s="318" t="s">
        <v>318</v>
      </c>
      <c r="N72" s="313" t="s">
        <v>481</v>
      </c>
      <c r="O72" s="314" t="s">
        <v>481</v>
      </c>
      <c r="P72" s="422" t="s">
        <v>488</v>
      </c>
      <c r="Q72" s="422"/>
      <c r="R72" s="422"/>
      <c r="S72" s="84" t="s">
        <v>55</v>
      </c>
      <c r="T72" s="45" t="s">
        <v>123</v>
      </c>
      <c r="U72" s="85">
        <v>1</v>
      </c>
      <c r="V72" s="334">
        <f t="shared" si="5"/>
        <v>1</v>
      </c>
      <c r="W72" s="334">
        <f t="shared" si="5"/>
        <v>1</v>
      </c>
      <c r="X72" s="56">
        <f t="shared" si="2"/>
        <v>1</v>
      </c>
      <c r="Y72" s="283">
        <f t="shared" si="3"/>
        <v>1</v>
      </c>
    </row>
    <row r="73" spans="1:25" s="86" customFormat="1" ht="195.75" customHeight="1" x14ac:dyDescent="0.25">
      <c r="A73" s="449" t="s">
        <v>485</v>
      </c>
      <c r="B73" s="449"/>
      <c r="C73" s="230" t="s">
        <v>428</v>
      </c>
      <c r="D73" s="309" t="s">
        <v>255</v>
      </c>
      <c r="E73" s="311" t="s">
        <v>456</v>
      </c>
      <c r="F73" s="447" t="s">
        <v>472</v>
      </c>
      <c r="G73" s="447"/>
      <c r="H73" s="450" t="s">
        <v>497</v>
      </c>
      <c r="I73" s="450"/>
      <c r="J73" s="316" t="s">
        <v>448</v>
      </c>
      <c r="K73" s="312">
        <v>43101</v>
      </c>
      <c r="L73" s="319" t="s">
        <v>496</v>
      </c>
      <c r="M73" s="318" t="s">
        <v>318</v>
      </c>
      <c r="N73" s="313" t="s">
        <v>481</v>
      </c>
      <c r="O73" s="314" t="s">
        <v>481</v>
      </c>
      <c r="P73" s="422" t="s">
        <v>488</v>
      </c>
      <c r="Q73" s="422"/>
      <c r="R73" s="422"/>
      <c r="S73" s="84" t="s">
        <v>55</v>
      </c>
      <c r="T73" s="45" t="s">
        <v>123</v>
      </c>
      <c r="U73" s="85">
        <v>1</v>
      </c>
      <c r="V73" s="334">
        <f t="shared" si="5"/>
        <v>1</v>
      </c>
      <c r="W73" s="334">
        <f t="shared" si="5"/>
        <v>1</v>
      </c>
      <c r="X73" s="56">
        <f t="shared" si="2"/>
        <v>1</v>
      </c>
      <c r="Y73" s="283">
        <f t="shared" si="3"/>
        <v>1</v>
      </c>
    </row>
    <row r="74" spans="1:25" s="86" customFormat="1" ht="195.75" customHeight="1" x14ac:dyDescent="0.25">
      <c r="A74" s="449" t="s">
        <v>485</v>
      </c>
      <c r="B74" s="449"/>
      <c r="C74" s="230" t="s">
        <v>428</v>
      </c>
      <c r="D74" s="309" t="s">
        <v>255</v>
      </c>
      <c r="E74" s="311" t="s">
        <v>456</v>
      </c>
      <c r="F74" s="447" t="s">
        <v>472</v>
      </c>
      <c r="G74" s="447"/>
      <c r="H74" s="450" t="s">
        <v>498</v>
      </c>
      <c r="I74" s="450"/>
      <c r="J74" s="316" t="s">
        <v>448</v>
      </c>
      <c r="K74" s="312">
        <v>43101</v>
      </c>
      <c r="L74" s="319" t="s">
        <v>496</v>
      </c>
      <c r="M74" s="318" t="s">
        <v>318</v>
      </c>
      <c r="N74" s="313" t="s">
        <v>481</v>
      </c>
      <c r="O74" s="314" t="s">
        <v>481</v>
      </c>
      <c r="P74" s="422" t="s">
        <v>488</v>
      </c>
      <c r="Q74" s="422"/>
      <c r="R74" s="422"/>
      <c r="S74" s="84" t="s">
        <v>55</v>
      </c>
      <c r="T74" s="45" t="s">
        <v>123</v>
      </c>
      <c r="U74" s="85">
        <v>1</v>
      </c>
      <c r="V74" s="334">
        <f t="shared" si="5"/>
        <v>1</v>
      </c>
      <c r="W74" s="334">
        <f t="shared" si="5"/>
        <v>1</v>
      </c>
      <c r="X74" s="56">
        <f t="shared" si="2"/>
        <v>1</v>
      </c>
      <c r="Y74" s="283">
        <f t="shared" si="3"/>
        <v>1</v>
      </c>
    </row>
    <row r="75" spans="1:25" s="86" customFormat="1" ht="195.75" customHeight="1" x14ac:dyDescent="0.25">
      <c r="A75" s="449" t="s">
        <v>485</v>
      </c>
      <c r="B75" s="449"/>
      <c r="C75" s="230" t="s">
        <v>428</v>
      </c>
      <c r="D75" s="309" t="s">
        <v>255</v>
      </c>
      <c r="E75" s="311" t="s">
        <v>456</v>
      </c>
      <c r="F75" s="447" t="s">
        <v>472</v>
      </c>
      <c r="G75" s="447"/>
      <c r="H75" s="450" t="s">
        <v>499</v>
      </c>
      <c r="I75" s="450"/>
      <c r="J75" s="316" t="s">
        <v>448</v>
      </c>
      <c r="K75" s="312">
        <v>43101</v>
      </c>
      <c r="L75" s="319" t="s">
        <v>500</v>
      </c>
      <c r="M75" s="318" t="s">
        <v>318</v>
      </c>
      <c r="N75" s="313" t="s">
        <v>481</v>
      </c>
      <c r="O75" s="314" t="s">
        <v>481</v>
      </c>
      <c r="P75" s="422" t="s">
        <v>488</v>
      </c>
      <c r="Q75" s="422"/>
      <c r="R75" s="422"/>
      <c r="S75" s="84" t="s">
        <v>55</v>
      </c>
      <c r="T75" s="45" t="s">
        <v>123</v>
      </c>
      <c r="U75" s="85">
        <v>1</v>
      </c>
      <c r="V75" s="334">
        <f t="shared" si="5"/>
        <v>1</v>
      </c>
      <c r="W75" s="334">
        <f t="shared" si="5"/>
        <v>1</v>
      </c>
      <c r="X75" s="56">
        <f t="shared" si="2"/>
        <v>1</v>
      </c>
      <c r="Y75" s="283">
        <f t="shared" si="3"/>
        <v>1</v>
      </c>
    </row>
    <row r="76" spans="1:25" s="86" customFormat="1" ht="195.75" customHeight="1" x14ac:dyDescent="0.25">
      <c r="A76" s="449" t="s">
        <v>485</v>
      </c>
      <c r="B76" s="449"/>
      <c r="C76" s="230" t="s">
        <v>428</v>
      </c>
      <c r="D76" s="309" t="s">
        <v>255</v>
      </c>
      <c r="E76" s="311" t="s">
        <v>456</v>
      </c>
      <c r="F76" s="447" t="s">
        <v>472</v>
      </c>
      <c r="G76" s="447"/>
      <c r="H76" s="450" t="s">
        <v>501</v>
      </c>
      <c r="I76" s="450"/>
      <c r="J76" s="316" t="s">
        <v>448</v>
      </c>
      <c r="K76" s="312">
        <v>43101</v>
      </c>
      <c r="L76" s="319" t="s">
        <v>500</v>
      </c>
      <c r="M76" s="318" t="s">
        <v>318</v>
      </c>
      <c r="N76" s="313" t="s">
        <v>481</v>
      </c>
      <c r="O76" s="314" t="s">
        <v>481</v>
      </c>
      <c r="P76" s="422" t="s">
        <v>488</v>
      </c>
      <c r="Q76" s="422"/>
      <c r="R76" s="422"/>
      <c r="S76" s="84" t="s">
        <v>55</v>
      </c>
      <c r="T76" s="45" t="s">
        <v>123</v>
      </c>
      <c r="U76" s="85">
        <v>1</v>
      </c>
      <c r="V76" s="334">
        <f t="shared" si="5"/>
        <v>1</v>
      </c>
      <c r="W76" s="334">
        <f t="shared" si="5"/>
        <v>1</v>
      </c>
      <c r="X76" s="56">
        <f t="shared" si="2"/>
        <v>1</v>
      </c>
      <c r="Y76" s="283">
        <f t="shared" si="3"/>
        <v>1</v>
      </c>
    </row>
    <row r="77" spans="1:25" s="86" customFormat="1" ht="195.75" customHeight="1" x14ac:dyDescent="0.25">
      <c r="A77" s="449" t="s">
        <v>485</v>
      </c>
      <c r="B77" s="449"/>
      <c r="C77" s="230" t="s">
        <v>428</v>
      </c>
      <c r="D77" s="309" t="s">
        <v>255</v>
      </c>
      <c r="E77" s="311" t="s">
        <v>456</v>
      </c>
      <c r="F77" s="447" t="s">
        <v>472</v>
      </c>
      <c r="G77" s="447"/>
      <c r="H77" s="450" t="s">
        <v>502</v>
      </c>
      <c r="I77" s="450"/>
      <c r="J77" s="316" t="s">
        <v>448</v>
      </c>
      <c r="K77" s="312">
        <v>43101</v>
      </c>
      <c r="L77" s="319" t="s">
        <v>487</v>
      </c>
      <c r="M77" s="318" t="s">
        <v>318</v>
      </c>
      <c r="N77" s="313" t="s">
        <v>481</v>
      </c>
      <c r="O77" s="314" t="s">
        <v>481</v>
      </c>
      <c r="P77" s="422" t="s">
        <v>488</v>
      </c>
      <c r="Q77" s="422"/>
      <c r="R77" s="422"/>
      <c r="S77" s="84" t="s">
        <v>55</v>
      </c>
      <c r="T77" s="45" t="s">
        <v>123</v>
      </c>
      <c r="U77" s="85">
        <v>1</v>
      </c>
      <c r="V77" s="334">
        <f t="shared" si="5"/>
        <v>1</v>
      </c>
      <c r="W77" s="334">
        <f t="shared" si="5"/>
        <v>1</v>
      </c>
      <c r="X77" s="56">
        <f t="shared" si="2"/>
        <v>1</v>
      </c>
      <c r="Y77" s="283">
        <f t="shared" si="3"/>
        <v>1</v>
      </c>
    </row>
    <row r="78" spans="1:25" s="86" customFormat="1" ht="195.75" customHeight="1" x14ac:dyDescent="0.25">
      <c r="A78" s="449" t="s">
        <v>485</v>
      </c>
      <c r="B78" s="449"/>
      <c r="C78" s="230" t="s">
        <v>428</v>
      </c>
      <c r="D78" s="309" t="s">
        <v>255</v>
      </c>
      <c r="E78" s="311" t="s">
        <v>456</v>
      </c>
      <c r="F78" s="447" t="s">
        <v>472</v>
      </c>
      <c r="G78" s="447"/>
      <c r="H78" s="450" t="s">
        <v>503</v>
      </c>
      <c r="I78" s="450"/>
      <c r="J78" s="316" t="s">
        <v>448</v>
      </c>
      <c r="K78" s="312">
        <v>43101</v>
      </c>
      <c r="L78" s="319" t="s">
        <v>500</v>
      </c>
      <c r="M78" s="318" t="s">
        <v>318</v>
      </c>
      <c r="N78" s="313" t="s">
        <v>481</v>
      </c>
      <c r="O78" s="314" t="s">
        <v>481</v>
      </c>
      <c r="P78" s="422" t="s">
        <v>488</v>
      </c>
      <c r="Q78" s="422"/>
      <c r="R78" s="422"/>
      <c r="S78" s="84" t="s">
        <v>55</v>
      </c>
      <c r="T78" s="45" t="s">
        <v>123</v>
      </c>
      <c r="U78" s="85">
        <v>1</v>
      </c>
      <c r="V78" s="334">
        <f t="shared" si="5"/>
        <v>1</v>
      </c>
      <c r="W78" s="334">
        <f t="shared" si="5"/>
        <v>1</v>
      </c>
      <c r="X78" s="56">
        <f t="shared" si="2"/>
        <v>1</v>
      </c>
      <c r="Y78" s="283">
        <f t="shared" si="3"/>
        <v>1</v>
      </c>
    </row>
    <row r="79" spans="1:25" s="86" customFormat="1" ht="195.75" customHeight="1" x14ac:dyDescent="0.25">
      <c r="A79" s="449" t="s">
        <v>485</v>
      </c>
      <c r="B79" s="449"/>
      <c r="C79" s="230" t="s">
        <v>428</v>
      </c>
      <c r="D79" s="309" t="s">
        <v>255</v>
      </c>
      <c r="E79" s="311" t="s">
        <v>456</v>
      </c>
      <c r="F79" s="447" t="s">
        <v>472</v>
      </c>
      <c r="G79" s="447"/>
      <c r="H79" s="450" t="s">
        <v>504</v>
      </c>
      <c r="I79" s="450"/>
      <c r="J79" s="316" t="s">
        <v>448</v>
      </c>
      <c r="K79" s="312">
        <v>43101</v>
      </c>
      <c r="L79" s="319" t="s">
        <v>496</v>
      </c>
      <c r="M79" s="318" t="s">
        <v>318</v>
      </c>
      <c r="N79" s="313" t="s">
        <v>481</v>
      </c>
      <c r="O79" s="314" t="s">
        <v>481</v>
      </c>
      <c r="P79" s="422" t="s">
        <v>488</v>
      </c>
      <c r="Q79" s="422"/>
      <c r="R79" s="422"/>
      <c r="S79" s="84" t="s">
        <v>55</v>
      </c>
      <c r="T79" s="45" t="s">
        <v>123</v>
      </c>
      <c r="U79" s="85">
        <v>1</v>
      </c>
      <c r="V79" s="334">
        <f t="shared" si="5"/>
        <v>1</v>
      </c>
      <c r="W79" s="334">
        <f t="shared" si="5"/>
        <v>1</v>
      </c>
      <c r="X79" s="56">
        <f t="shared" ref="X79:X110" si="6">+W79/V79</f>
        <v>1</v>
      </c>
      <c r="Y79" s="283">
        <f t="shared" si="3"/>
        <v>1</v>
      </c>
    </row>
    <row r="80" spans="1:25" s="86" customFormat="1" ht="195.75" customHeight="1" x14ac:dyDescent="0.25">
      <c r="A80" s="449" t="s">
        <v>485</v>
      </c>
      <c r="B80" s="449"/>
      <c r="C80" s="230" t="s">
        <v>428</v>
      </c>
      <c r="D80" s="309" t="s">
        <v>255</v>
      </c>
      <c r="E80" s="311" t="s">
        <v>456</v>
      </c>
      <c r="F80" s="447" t="s">
        <v>472</v>
      </c>
      <c r="G80" s="447"/>
      <c r="H80" s="450" t="s">
        <v>505</v>
      </c>
      <c r="I80" s="450"/>
      <c r="J80" s="316" t="s">
        <v>448</v>
      </c>
      <c r="K80" s="312">
        <v>43101</v>
      </c>
      <c r="L80" s="319" t="s">
        <v>500</v>
      </c>
      <c r="M80" s="318" t="s">
        <v>318</v>
      </c>
      <c r="N80" s="313" t="s">
        <v>481</v>
      </c>
      <c r="O80" s="314" t="s">
        <v>481</v>
      </c>
      <c r="P80" s="422" t="s">
        <v>488</v>
      </c>
      <c r="Q80" s="422"/>
      <c r="R80" s="422"/>
      <c r="S80" s="84" t="s">
        <v>55</v>
      </c>
      <c r="T80" s="45" t="s">
        <v>123</v>
      </c>
      <c r="U80" s="85">
        <v>1</v>
      </c>
      <c r="V80" s="334">
        <f t="shared" si="5"/>
        <v>1</v>
      </c>
      <c r="W80" s="334">
        <f t="shared" si="5"/>
        <v>1</v>
      </c>
      <c r="X80" s="56">
        <f t="shared" si="6"/>
        <v>1</v>
      </c>
      <c r="Y80" s="283">
        <f t="shared" si="3"/>
        <v>1</v>
      </c>
    </row>
    <row r="81" spans="1:25" s="86" customFormat="1" ht="195.75" customHeight="1" x14ac:dyDescent="0.25">
      <c r="A81" s="449" t="s">
        <v>485</v>
      </c>
      <c r="B81" s="449"/>
      <c r="C81" s="230" t="s">
        <v>428</v>
      </c>
      <c r="D81" s="309" t="s">
        <v>255</v>
      </c>
      <c r="E81" s="311" t="s">
        <v>456</v>
      </c>
      <c r="F81" s="447" t="s">
        <v>472</v>
      </c>
      <c r="G81" s="447"/>
      <c r="H81" s="450" t="s">
        <v>506</v>
      </c>
      <c r="I81" s="450"/>
      <c r="J81" s="316" t="s">
        <v>448</v>
      </c>
      <c r="K81" s="312">
        <v>43101</v>
      </c>
      <c r="L81" s="319" t="s">
        <v>491</v>
      </c>
      <c r="M81" s="318" t="s">
        <v>318</v>
      </c>
      <c r="N81" s="313" t="s">
        <v>481</v>
      </c>
      <c r="O81" s="314" t="s">
        <v>481</v>
      </c>
      <c r="P81" s="422" t="s">
        <v>488</v>
      </c>
      <c r="Q81" s="422"/>
      <c r="R81" s="422"/>
      <c r="S81" s="84" t="s">
        <v>55</v>
      </c>
      <c r="T81" s="45" t="s">
        <v>123</v>
      </c>
      <c r="U81" s="85">
        <v>1</v>
      </c>
      <c r="V81" s="334">
        <f t="shared" si="5"/>
        <v>1</v>
      </c>
      <c r="W81" s="334">
        <f t="shared" si="5"/>
        <v>1</v>
      </c>
      <c r="X81" s="56">
        <f t="shared" si="6"/>
        <v>1</v>
      </c>
      <c r="Y81" s="283">
        <f t="shared" si="3"/>
        <v>1</v>
      </c>
    </row>
    <row r="82" spans="1:25" s="86" customFormat="1" ht="195.75" customHeight="1" x14ac:dyDescent="0.25">
      <c r="A82" s="449" t="s">
        <v>485</v>
      </c>
      <c r="B82" s="449"/>
      <c r="C82" s="230" t="s">
        <v>428</v>
      </c>
      <c r="D82" s="309" t="s">
        <v>255</v>
      </c>
      <c r="E82" s="311" t="s">
        <v>456</v>
      </c>
      <c r="F82" s="447" t="s">
        <v>472</v>
      </c>
      <c r="G82" s="447"/>
      <c r="H82" s="450" t="s">
        <v>507</v>
      </c>
      <c r="I82" s="450"/>
      <c r="J82" s="316" t="s">
        <v>448</v>
      </c>
      <c r="K82" s="312">
        <v>43101</v>
      </c>
      <c r="L82" s="319" t="s">
        <v>491</v>
      </c>
      <c r="M82" s="318" t="s">
        <v>318</v>
      </c>
      <c r="N82" s="313" t="s">
        <v>481</v>
      </c>
      <c r="O82" s="314" t="s">
        <v>481</v>
      </c>
      <c r="P82" s="422" t="s">
        <v>488</v>
      </c>
      <c r="Q82" s="422"/>
      <c r="R82" s="422"/>
      <c r="S82" s="84" t="s">
        <v>55</v>
      </c>
      <c r="T82" s="45" t="s">
        <v>123</v>
      </c>
      <c r="U82" s="85">
        <v>1</v>
      </c>
      <c r="V82" s="334">
        <f t="shared" si="5"/>
        <v>1</v>
      </c>
      <c r="W82" s="334">
        <f t="shared" si="5"/>
        <v>1</v>
      </c>
      <c r="X82" s="56">
        <f t="shared" si="6"/>
        <v>1</v>
      </c>
      <c r="Y82" s="283">
        <f t="shared" si="3"/>
        <v>1</v>
      </c>
    </row>
    <row r="83" spans="1:25" s="86" customFormat="1" ht="195.75" customHeight="1" x14ac:dyDescent="0.25">
      <c r="A83" s="449" t="s">
        <v>485</v>
      </c>
      <c r="B83" s="449"/>
      <c r="C83" s="230" t="s">
        <v>428</v>
      </c>
      <c r="D83" s="309" t="s">
        <v>255</v>
      </c>
      <c r="E83" s="311" t="s">
        <v>456</v>
      </c>
      <c r="F83" s="447" t="s">
        <v>472</v>
      </c>
      <c r="G83" s="447"/>
      <c r="H83" s="450" t="s">
        <v>508</v>
      </c>
      <c r="I83" s="450"/>
      <c r="J83" s="316" t="s">
        <v>448</v>
      </c>
      <c r="K83" s="312">
        <v>43101</v>
      </c>
      <c r="L83" s="319" t="s">
        <v>491</v>
      </c>
      <c r="M83" s="318" t="s">
        <v>318</v>
      </c>
      <c r="N83" s="313" t="s">
        <v>481</v>
      </c>
      <c r="O83" s="314" t="s">
        <v>481</v>
      </c>
      <c r="P83" s="422" t="s">
        <v>488</v>
      </c>
      <c r="Q83" s="422"/>
      <c r="R83" s="422"/>
      <c r="S83" s="84" t="s">
        <v>55</v>
      </c>
      <c r="T83" s="45" t="s">
        <v>123</v>
      </c>
      <c r="U83" s="85">
        <v>1</v>
      </c>
      <c r="V83" s="334">
        <f t="shared" si="5"/>
        <v>1</v>
      </c>
      <c r="W83" s="334">
        <f t="shared" si="5"/>
        <v>1</v>
      </c>
      <c r="X83" s="56">
        <f t="shared" si="6"/>
        <v>1</v>
      </c>
      <c r="Y83" s="283">
        <f t="shared" ref="Y83:Y114" si="7">X83</f>
        <v>1</v>
      </c>
    </row>
    <row r="84" spans="1:25" s="86" customFormat="1" ht="195.75" customHeight="1" x14ac:dyDescent="0.25">
      <c r="A84" s="449" t="s">
        <v>485</v>
      </c>
      <c r="B84" s="449"/>
      <c r="C84" s="230" t="s">
        <v>428</v>
      </c>
      <c r="D84" s="309" t="s">
        <v>255</v>
      </c>
      <c r="E84" s="311" t="s">
        <v>456</v>
      </c>
      <c r="F84" s="447" t="s">
        <v>472</v>
      </c>
      <c r="G84" s="447"/>
      <c r="H84" s="450" t="s">
        <v>509</v>
      </c>
      <c r="I84" s="450"/>
      <c r="J84" s="316" t="s">
        <v>448</v>
      </c>
      <c r="K84" s="312">
        <v>43101</v>
      </c>
      <c r="L84" s="319" t="s">
        <v>496</v>
      </c>
      <c r="M84" s="318" t="s">
        <v>318</v>
      </c>
      <c r="N84" s="313" t="s">
        <v>481</v>
      </c>
      <c r="O84" s="314" t="s">
        <v>481</v>
      </c>
      <c r="P84" s="422" t="s">
        <v>488</v>
      </c>
      <c r="Q84" s="422"/>
      <c r="R84" s="422"/>
      <c r="S84" s="84" t="s">
        <v>55</v>
      </c>
      <c r="T84" s="45" t="s">
        <v>123</v>
      </c>
      <c r="U84" s="85">
        <v>1</v>
      </c>
      <c r="V84" s="334">
        <f t="shared" si="5"/>
        <v>1</v>
      </c>
      <c r="W84" s="334">
        <f t="shared" si="5"/>
        <v>1</v>
      </c>
      <c r="X84" s="56">
        <f t="shared" si="6"/>
        <v>1</v>
      </c>
      <c r="Y84" s="283">
        <f t="shared" si="7"/>
        <v>1</v>
      </c>
    </row>
    <row r="85" spans="1:25" s="86" customFormat="1" ht="195.75" customHeight="1" x14ac:dyDescent="0.25">
      <c r="A85" s="449" t="s">
        <v>485</v>
      </c>
      <c r="B85" s="449"/>
      <c r="C85" s="230" t="s">
        <v>428</v>
      </c>
      <c r="D85" s="309" t="s">
        <v>255</v>
      </c>
      <c r="E85" s="311" t="s">
        <v>456</v>
      </c>
      <c r="F85" s="447" t="s">
        <v>472</v>
      </c>
      <c r="G85" s="447"/>
      <c r="H85" s="450" t="s">
        <v>510</v>
      </c>
      <c r="I85" s="450"/>
      <c r="J85" s="316" t="s">
        <v>448</v>
      </c>
      <c r="K85" s="312">
        <v>43101</v>
      </c>
      <c r="L85" s="319" t="s">
        <v>491</v>
      </c>
      <c r="M85" s="318" t="s">
        <v>318</v>
      </c>
      <c r="N85" s="313" t="s">
        <v>481</v>
      </c>
      <c r="O85" s="314" t="s">
        <v>481</v>
      </c>
      <c r="P85" s="422" t="s">
        <v>488</v>
      </c>
      <c r="Q85" s="422"/>
      <c r="R85" s="422"/>
      <c r="S85" s="84" t="s">
        <v>55</v>
      </c>
      <c r="T85" s="45" t="s">
        <v>123</v>
      </c>
      <c r="U85" s="85">
        <v>1</v>
      </c>
      <c r="V85" s="334">
        <f t="shared" si="5"/>
        <v>1</v>
      </c>
      <c r="W85" s="334">
        <f t="shared" si="5"/>
        <v>1</v>
      </c>
      <c r="X85" s="56">
        <f t="shared" si="6"/>
        <v>1</v>
      </c>
      <c r="Y85" s="283">
        <f t="shared" si="7"/>
        <v>1</v>
      </c>
    </row>
    <row r="86" spans="1:25" s="86" customFormat="1" ht="195.75" customHeight="1" x14ac:dyDescent="0.25">
      <c r="A86" s="449" t="s">
        <v>485</v>
      </c>
      <c r="B86" s="449"/>
      <c r="C86" s="230" t="s">
        <v>428</v>
      </c>
      <c r="D86" s="309" t="s">
        <v>255</v>
      </c>
      <c r="E86" s="311" t="s">
        <v>456</v>
      </c>
      <c r="F86" s="447" t="s">
        <v>472</v>
      </c>
      <c r="G86" s="447"/>
      <c r="H86" s="450" t="s">
        <v>511</v>
      </c>
      <c r="I86" s="450"/>
      <c r="J86" s="316" t="s">
        <v>448</v>
      </c>
      <c r="K86" s="312">
        <v>43101</v>
      </c>
      <c r="L86" s="319" t="s">
        <v>491</v>
      </c>
      <c r="M86" s="318" t="s">
        <v>318</v>
      </c>
      <c r="N86" s="313" t="s">
        <v>481</v>
      </c>
      <c r="O86" s="314" t="s">
        <v>481</v>
      </c>
      <c r="P86" s="422" t="s">
        <v>488</v>
      </c>
      <c r="Q86" s="422"/>
      <c r="R86" s="422"/>
      <c r="S86" s="84" t="s">
        <v>55</v>
      </c>
      <c r="T86" s="45" t="s">
        <v>123</v>
      </c>
      <c r="U86" s="85">
        <v>1</v>
      </c>
      <c r="V86" s="334">
        <f t="shared" si="5"/>
        <v>1</v>
      </c>
      <c r="W86" s="334">
        <f t="shared" si="5"/>
        <v>1</v>
      </c>
      <c r="X86" s="56">
        <f t="shared" si="6"/>
        <v>1</v>
      </c>
      <c r="Y86" s="283">
        <f t="shared" si="7"/>
        <v>1</v>
      </c>
    </row>
    <row r="87" spans="1:25" s="86" customFormat="1" ht="195.75" customHeight="1" x14ac:dyDescent="0.25">
      <c r="A87" s="449" t="s">
        <v>485</v>
      </c>
      <c r="B87" s="449"/>
      <c r="C87" s="230" t="s">
        <v>428</v>
      </c>
      <c r="D87" s="309" t="s">
        <v>255</v>
      </c>
      <c r="E87" s="311" t="s">
        <v>456</v>
      </c>
      <c r="F87" s="447" t="s">
        <v>472</v>
      </c>
      <c r="G87" s="447"/>
      <c r="H87" s="450" t="s">
        <v>512</v>
      </c>
      <c r="I87" s="450"/>
      <c r="J87" s="316" t="s">
        <v>448</v>
      </c>
      <c r="K87" s="312">
        <v>43101</v>
      </c>
      <c r="L87" s="319" t="s">
        <v>491</v>
      </c>
      <c r="M87" s="318" t="s">
        <v>318</v>
      </c>
      <c r="N87" s="313" t="s">
        <v>481</v>
      </c>
      <c r="O87" s="314" t="s">
        <v>481</v>
      </c>
      <c r="P87" s="422" t="s">
        <v>488</v>
      </c>
      <c r="Q87" s="422"/>
      <c r="R87" s="422"/>
      <c r="S87" s="84" t="s">
        <v>55</v>
      </c>
      <c r="T87" s="45" t="s">
        <v>123</v>
      </c>
      <c r="U87" s="85">
        <v>1</v>
      </c>
      <c r="V87" s="334">
        <f t="shared" si="5"/>
        <v>1</v>
      </c>
      <c r="W87" s="334">
        <f t="shared" si="5"/>
        <v>1</v>
      </c>
      <c r="X87" s="56">
        <f t="shared" si="6"/>
        <v>1</v>
      </c>
      <c r="Y87" s="283">
        <f t="shared" si="7"/>
        <v>1</v>
      </c>
    </row>
    <row r="88" spans="1:25" s="86" customFormat="1" ht="195.75" customHeight="1" x14ac:dyDescent="0.25">
      <c r="A88" s="449" t="s">
        <v>485</v>
      </c>
      <c r="B88" s="449"/>
      <c r="C88" s="230" t="s">
        <v>428</v>
      </c>
      <c r="D88" s="309" t="s">
        <v>255</v>
      </c>
      <c r="E88" s="311" t="s">
        <v>456</v>
      </c>
      <c r="F88" s="447" t="s">
        <v>472</v>
      </c>
      <c r="G88" s="447"/>
      <c r="H88" s="450" t="s">
        <v>513</v>
      </c>
      <c r="I88" s="450"/>
      <c r="J88" s="316" t="s">
        <v>448</v>
      </c>
      <c r="K88" s="312">
        <v>43101</v>
      </c>
      <c r="L88" s="319" t="s">
        <v>496</v>
      </c>
      <c r="M88" s="318" t="s">
        <v>318</v>
      </c>
      <c r="N88" s="313" t="s">
        <v>481</v>
      </c>
      <c r="O88" s="314" t="s">
        <v>481</v>
      </c>
      <c r="P88" s="422" t="s">
        <v>488</v>
      </c>
      <c r="Q88" s="422"/>
      <c r="R88" s="422"/>
      <c r="S88" s="84" t="s">
        <v>55</v>
      </c>
      <c r="T88" s="45" t="s">
        <v>123</v>
      </c>
      <c r="U88" s="85">
        <v>1</v>
      </c>
      <c r="V88" s="334">
        <f t="shared" si="5"/>
        <v>1</v>
      </c>
      <c r="W88" s="334">
        <f t="shared" si="5"/>
        <v>1</v>
      </c>
      <c r="X88" s="56">
        <f t="shared" si="6"/>
        <v>1</v>
      </c>
      <c r="Y88" s="283">
        <f t="shared" si="7"/>
        <v>1</v>
      </c>
    </row>
    <row r="89" spans="1:25" s="86" customFormat="1" ht="195.75" customHeight="1" x14ac:dyDescent="0.25">
      <c r="A89" s="449" t="s">
        <v>485</v>
      </c>
      <c r="B89" s="449"/>
      <c r="C89" s="230" t="s">
        <v>428</v>
      </c>
      <c r="D89" s="309" t="s">
        <v>255</v>
      </c>
      <c r="E89" s="311" t="s">
        <v>456</v>
      </c>
      <c r="F89" s="447" t="s">
        <v>472</v>
      </c>
      <c r="G89" s="447"/>
      <c r="H89" s="450" t="s">
        <v>514</v>
      </c>
      <c r="I89" s="450"/>
      <c r="J89" s="316" t="s">
        <v>448</v>
      </c>
      <c r="K89" s="312">
        <v>43101</v>
      </c>
      <c r="L89" s="319" t="s">
        <v>496</v>
      </c>
      <c r="M89" s="318" t="s">
        <v>318</v>
      </c>
      <c r="N89" s="313" t="s">
        <v>481</v>
      </c>
      <c r="O89" s="314" t="s">
        <v>481</v>
      </c>
      <c r="P89" s="422" t="s">
        <v>488</v>
      </c>
      <c r="Q89" s="422"/>
      <c r="R89" s="422"/>
      <c r="S89" s="84" t="s">
        <v>55</v>
      </c>
      <c r="T89" s="45" t="s">
        <v>123</v>
      </c>
      <c r="U89" s="85">
        <v>1</v>
      </c>
      <c r="V89" s="334">
        <f t="shared" si="5"/>
        <v>1</v>
      </c>
      <c r="W89" s="334">
        <f t="shared" si="5"/>
        <v>1</v>
      </c>
      <c r="X89" s="56">
        <f t="shared" si="6"/>
        <v>1</v>
      </c>
      <c r="Y89" s="283">
        <f t="shared" si="7"/>
        <v>1</v>
      </c>
    </row>
    <row r="90" spans="1:25" s="86" customFormat="1" ht="195.75" customHeight="1" x14ac:dyDescent="0.25">
      <c r="A90" s="449" t="s">
        <v>485</v>
      </c>
      <c r="B90" s="449"/>
      <c r="C90" s="230" t="s">
        <v>428</v>
      </c>
      <c r="D90" s="309" t="s">
        <v>255</v>
      </c>
      <c r="E90" s="311" t="s">
        <v>456</v>
      </c>
      <c r="F90" s="447" t="s">
        <v>472</v>
      </c>
      <c r="G90" s="447"/>
      <c r="H90" s="450" t="s">
        <v>515</v>
      </c>
      <c r="I90" s="450"/>
      <c r="J90" s="316" t="s">
        <v>448</v>
      </c>
      <c r="K90" s="312">
        <v>43101</v>
      </c>
      <c r="L90" s="319" t="s">
        <v>496</v>
      </c>
      <c r="M90" s="318" t="s">
        <v>318</v>
      </c>
      <c r="N90" s="313" t="s">
        <v>481</v>
      </c>
      <c r="O90" s="314" t="s">
        <v>481</v>
      </c>
      <c r="P90" s="422" t="s">
        <v>488</v>
      </c>
      <c r="Q90" s="422"/>
      <c r="R90" s="422"/>
      <c r="S90" s="84" t="s">
        <v>55</v>
      </c>
      <c r="T90" s="45" t="s">
        <v>123</v>
      </c>
      <c r="U90" s="85">
        <v>1</v>
      </c>
      <c r="V90" s="334">
        <f t="shared" si="5"/>
        <v>1</v>
      </c>
      <c r="W90" s="334">
        <f t="shared" si="5"/>
        <v>1</v>
      </c>
      <c r="X90" s="56">
        <f t="shared" si="6"/>
        <v>1</v>
      </c>
      <c r="Y90" s="283">
        <f t="shared" si="7"/>
        <v>1</v>
      </c>
    </row>
    <row r="91" spans="1:25" s="86" customFormat="1" ht="195.75" customHeight="1" x14ac:dyDescent="0.25">
      <c r="A91" s="449" t="s">
        <v>485</v>
      </c>
      <c r="B91" s="449"/>
      <c r="C91" s="230" t="s">
        <v>428</v>
      </c>
      <c r="D91" s="309" t="s">
        <v>255</v>
      </c>
      <c r="E91" s="311" t="s">
        <v>456</v>
      </c>
      <c r="F91" s="447" t="s">
        <v>472</v>
      </c>
      <c r="G91" s="447"/>
      <c r="H91" s="450" t="s">
        <v>516</v>
      </c>
      <c r="I91" s="450"/>
      <c r="J91" s="316" t="s">
        <v>448</v>
      </c>
      <c r="K91" s="312">
        <v>43101</v>
      </c>
      <c r="L91" s="319" t="s">
        <v>491</v>
      </c>
      <c r="M91" s="318" t="s">
        <v>318</v>
      </c>
      <c r="N91" s="313" t="s">
        <v>481</v>
      </c>
      <c r="O91" s="314" t="s">
        <v>481</v>
      </c>
      <c r="P91" s="422" t="s">
        <v>488</v>
      </c>
      <c r="Q91" s="422"/>
      <c r="R91" s="422"/>
      <c r="S91" s="84" t="s">
        <v>55</v>
      </c>
      <c r="T91" s="45" t="s">
        <v>123</v>
      </c>
      <c r="U91" s="85">
        <v>1</v>
      </c>
      <c r="V91" s="334">
        <f t="shared" si="5"/>
        <v>1</v>
      </c>
      <c r="W91" s="334">
        <f t="shared" si="5"/>
        <v>1</v>
      </c>
      <c r="X91" s="56">
        <f t="shared" si="6"/>
        <v>1</v>
      </c>
      <c r="Y91" s="283">
        <f t="shared" si="7"/>
        <v>1</v>
      </c>
    </row>
    <row r="92" spans="1:25" s="86" customFormat="1" ht="195.75" customHeight="1" x14ac:dyDescent="0.25">
      <c r="A92" s="449" t="s">
        <v>485</v>
      </c>
      <c r="B92" s="449"/>
      <c r="C92" s="230" t="s">
        <v>428</v>
      </c>
      <c r="D92" s="309" t="s">
        <v>255</v>
      </c>
      <c r="E92" s="311" t="s">
        <v>456</v>
      </c>
      <c r="F92" s="447" t="s">
        <v>472</v>
      </c>
      <c r="G92" s="447"/>
      <c r="H92" s="450" t="s">
        <v>517</v>
      </c>
      <c r="I92" s="450"/>
      <c r="J92" s="316" t="s">
        <v>448</v>
      </c>
      <c r="K92" s="312">
        <v>43101</v>
      </c>
      <c r="L92" s="319" t="s">
        <v>491</v>
      </c>
      <c r="M92" s="318" t="s">
        <v>318</v>
      </c>
      <c r="N92" s="313" t="s">
        <v>481</v>
      </c>
      <c r="O92" s="314" t="s">
        <v>481</v>
      </c>
      <c r="P92" s="422" t="s">
        <v>488</v>
      </c>
      <c r="Q92" s="422"/>
      <c r="R92" s="422"/>
      <c r="S92" s="84" t="s">
        <v>55</v>
      </c>
      <c r="T92" s="45" t="s">
        <v>123</v>
      </c>
      <c r="U92" s="85">
        <v>1</v>
      </c>
      <c r="V92" s="334">
        <f t="shared" si="5"/>
        <v>1</v>
      </c>
      <c r="W92" s="334">
        <f t="shared" si="5"/>
        <v>1</v>
      </c>
      <c r="X92" s="56">
        <f t="shared" si="6"/>
        <v>1</v>
      </c>
      <c r="Y92" s="283">
        <f t="shared" si="7"/>
        <v>1</v>
      </c>
    </row>
    <row r="93" spans="1:25" s="86" customFormat="1" ht="195.75" customHeight="1" x14ac:dyDescent="0.25">
      <c r="A93" s="449" t="s">
        <v>485</v>
      </c>
      <c r="B93" s="449"/>
      <c r="C93" s="230" t="s">
        <v>428</v>
      </c>
      <c r="D93" s="309" t="s">
        <v>255</v>
      </c>
      <c r="E93" s="311" t="s">
        <v>456</v>
      </c>
      <c r="F93" s="447" t="s">
        <v>472</v>
      </c>
      <c r="G93" s="447"/>
      <c r="H93" s="450" t="s">
        <v>518</v>
      </c>
      <c r="I93" s="450"/>
      <c r="J93" s="316" t="s">
        <v>448</v>
      </c>
      <c r="K93" s="312">
        <v>43101</v>
      </c>
      <c r="L93" s="319" t="s">
        <v>500</v>
      </c>
      <c r="M93" s="318" t="s">
        <v>318</v>
      </c>
      <c r="N93" s="313" t="s">
        <v>481</v>
      </c>
      <c r="O93" s="314" t="s">
        <v>481</v>
      </c>
      <c r="P93" s="422" t="s">
        <v>488</v>
      </c>
      <c r="Q93" s="422"/>
      <c r="R93" s="422"/>
      <c r="S93" s="84" t="s">
        <v>55</v>
      </c>
      <c r="T93" s="45" t="s">
        <v>123</v>
      </c>
      <c r="U93" s="85">
        <v>1</v>
      </c>
      <c r="V93" s="334">
        <f t="shared" si="5"/>
        <v>1</v>
      </c>
      <c r="W93" s="334">
        <f t="shared" si="5"/>
        <v>1</v>
      </c>
      <c r="X93" s="56">
        <f t="shared" si="6"/>
        <v>1</v>
      </c>
      <c r="Y93" s="283">
        <f t="shared" si="7"/>
        <v>1</v>
      </c>
    </row>
    <row r="94" spans="1:25" s="86" customFormat="1" ht="195.75" customHeight="1" x14ac:dyDescent="0.25">
      <c r="A94" s="449" t="s">
        <v>485</v>
      </c>
      <c r="B94" s="449"/>
      <c r="C94" s="230" t="s">
        <v>428</v>
      </c>
      <c r="D94" s="309" t="s">
        <v>255</v>
      </c>
      <c r="E94" s="311" t="s">
        <v>456</v>
      </c>
      <c r="F94" s="447" t="s">
        <v>472</v>
      </c>
      <c r="G94" s="447"/>
      <c r="H94" s="450" t="s">
        <v>519</v>
      </c>
      <c r="I94" s="450"/>
      <c r="J94" s="316" t="s">
        <v>448</v>
      </c>
      <c r="K94" s="312">
        <v>43101</v>
      </c>
      <c r="L94" s="319" t="s">
        <v>500</v>
      </c>
      <c r="M94" s="318" t="s">
        <v>318</v>
      </c>
      <c r="N94" s="313" t="s">
        <v>481</v>
      </c>
      <c r="O94" s="314" t="s">
        <v>481</v>
      </c>
      <c r="P94" s="422" t="s">
        <v>488</v>
      </c>
      <c r="Q94" s="422"/>
      <c r="R94" s="422"/>
      <c r="S94" s="84" t="s">
        <v>55</v>
      </c>
      <c r="T94" s="45" t="s">
        <v>123</v>
      </c>
      <c r="U94" s="85">
        <v>1</v>
      </c>
      <c r="V94" s="334">
        <f t="shared" si="5"/>
        <v>1</v>
      </c>
      <c r="W94" s="334">
        <f t="shared" si="5"/>
        <v>1</v>
      </c>
      <c r="X94" s="56">
        <f t="shared" si="6"/>
        <v>1</v>
      </c>
      <c r="Y94" s="283">
        <f t="shared" si="7"/>
        <v>1</v>
      </c>
    </row>
    <row r="95" spans="1:25" s="86" customFormat="1" ht="195.75" customHeight="1" x14ac:dyDescent="0.25">
      <c r="A95" s="449" t="s">
        <v>485</v>
      </c>
      <c r="B95" s="449"/>
      <c r="C95" s="230" t="s">
        <v>428</v>
      </c>
      <c r="D95" s="309" t="s">
        <v>255</v>
      </c>
      <c r="E95" s="311" t="s">
        <v>456</v>
      </c>
      <c r="F95" s="447" t="s">
        <v>472</v>
      </c>
      <c r="G95" s="447"/>
      <c r="H95" s="450" t="s">
        <v>520</v>
      </c>
      <c r="I95" s="450"/>
      <c r="J95" s="316" t="s">
        <v>448</v>
      </c>
      <c r="K95" s="312">
        <v>43101</v>
      </c>
      <c r="L95" s="319" t="s">
        <v>487</v>
      </c>
      <c r="M95" s="318" t="s">
        <v>318</v>
      </c>
      <c r="N95" s="313" t="s">
        <v>481</v>
      </c>
      <c r="O95" s="314" t="s">
        <v>481</v>
      </c>
      <c r="P95" s="422" t="s">
        <v>488</v>
      </c>
      <c r="Q95" s="422"/>
      <c r="R95" s="422"/>
      <c r="S95" s="84" t="s">
        <v>55</v>
      </c>
      <c r="T95" s="45" t="s">
        <v>123</v>
      </c>
      <c r="U95" s="85">
        <v>1</v>
      </c>
      <c r="V95" s="334">
        <f t="shared" si="5"/>
        <v>1</v>
      </c>
      <c r="W95" s="334">
        <f t="shared" si="5"/>
        <v>1</v>
      </c>
      <c r="X95" s="56">
        <f t="shared" si="6"/>
        <v>1</v>
      </c>
      <c r="Y95" s="283">
        <f t="shared" si="7"/>
        <v>1</v>
      </c>
    </row>
    <row r="96" spans="1:25" s="86" customFormat="1" ht="195.75" customHeight="1" x14ac:dyDescent="0.25">
      <c r="A96" s="449" t="s">
        <v>485</v>
      </c>
      <c r="B96" s="449"/>
      <c r="C96" s="230" t="s">
        <v>428</v>
      </c>
      <c r="D96" s="309" t="s">
        <v>255</v>
      </c>
      <c r="E96" s="311" t="s">
        <v>456</v>
      </c>
      <c r="F96" s="447" t="s">
        <v>472</v>
      </c>
      <c r="G96" s="447"/>
      <c r="H96" s="450" t="s">
        <v>521</v>
      </c>
      <c r="I96" s="450"/>
      <c r="J96" s="316" t="s">
        <v>448</v>
      </c>
      <c r="K96" s="312">
        <v>43101</v>
      </c>
      <c r="L96" s="319" t="s">
        <v>487</v>
      </c>
      <c r="M96" s="318" t="s">
        <v>318</v>
      </c>
      <c r="N96" s="313" t="s">
        <v>481</v>
      </c>
      <c r="O96" s="314" t="s">
        <v>481</v>
      </c>
      <c r="P96" s="422" t="s">
        <v>488</v>
      </c>
      <c r="Q96" s="422"/>
      <c r="R96" s="422"/>
      <c r="S96" s="84" t="s">
        <v>55</v>
      </c>
      <c r="T96" s="45" t="s">
        <v>123</v>
      </c>
      <c r="U96" s="85">
        <v>1</v>
      </c>
      <c r="V96" s="334">
        <f t="shared" si="5"/>
        <v>1</v>
      </c>
      <c r="W96" s="334">
        <f t="shared" si="5"/>
        <v>1</v>
      </c>
      <c r="X96" s="56">
        <f t="shared" si="6"/>
        <v>1</v>
      </c>
      <c r="Y96" s="283">
        <f t="shared" si="7"/>
        <v>1</v>
      </c>
    </row>
    <row r="97" spans="1:25" s="86" customFormat="1" ht="195.75" customHeight="1" x14ac:dyDescent="0.25">
      <c r="A97" s="449" t="s">
        <v>485</v>
      </c>
      <c r="B97" s="449"/>
      <c r="C97" s="230" t="s">
        <v>428</v>
      </c>
      <c r="D97" s="309" t="s">
        <v>255</v>
      </c>
      <c r="E97" s="311" t="s">
        <v>456</v>
      </c>
      <c r="F97" s="447" t="s">
        <v>472</v>
      </c>
      <c r="G97" s="447"/>
      <c r="H97" s="450" t="s">
        <v>522</v>
      </c>
      <c r="I97" s="450"/>
      <c r="J97" s="316" t="s">
        <v>448</v>
      </c>
      <c r="K97" s="312">
        <v>43101</v>
      </c>
      <c r="L97" s="319" t="s">
        <v>487</v>
      </c>
      <c r="M97" s="318" t="s">
        <v>318</v>
      </c>
      <c r="N97" s="313" t="s">
        <v>481</v>
      </c>
      <c r="O97" s="314" t="s">
        <v>481</v>
      </c>
      <c r="P97" s="422" t="s">
        <v>488</v>
      </c>
      <c r="Q97" s="422"/>
      <c r="R97" s="422"/>
      <c r="S97" s="84" t="s">
        <v>55</v>
      </c>
      <c r="T97" s="45" t="s">
        <v>123</v>
      </c>
      <c r="U97" s="85">
        <v>1</v>
      </c>
      <c r="V97" s="334">
        <f t="shared" si="5"/>
        <v>1</v>
      </c>
      <c r="W97" s="334">
        <f t="shared" si="5"/>
        <v>1</v>
      </c>
      <c r="X97" s="56">
        <f t="shared" si="6"/>
        <v>1</v>
      </c>
      <c r="Y97" s="283">
        <f t="shared" si="7"/>
        <v>1</v>
      </c>
    </row>
    <row r="98" spans="1:25" s="86" customFormat="1" ht="195.75" customHeight="1" x14ac:dyDescent="0.25">
      <c r="A98" s="449" t="s">
        <v>485</v>
      </c>
      <c r="B98" s="449"/>
      <c r="C98" s="230" t="s">
        <v>428</v>
      </c>
      <c r="D98" s="309" t="s">
        <v>255</v>
      </c>
      <c r="E98" s="311" t="s">
        <v>456</v>
      </c>
      <c r="F98" s="447" t="s">
        <v>472</v>
      </c>
      <c r="G98" s="447"/>
      <c r="H98" s="450" t="s">
        <v>523</v>
      </c>
      <c r="I98" s="450"/>
      <c r="J98" s="316" t="s">
        <v>448</v>
      </c>
      <c r="K98" s="312">
        <v>43101</v>
      </c>
      <c r="L98" s="319" t="s">
        <v>500</v>
      </c>
      <c r="M98" s="318" t="s">
        <v>318</v>
      </c>
      <c r="N98" s="313" t="s">
        <v>481</v>
      </c>
      <c r="O98" s="314" t="s">
        <v>481</v>
      </c>
      <c r="P98" s="422" t="s">
        <v>488</v>
      </c>
      <c r="Q98" s="422"/>
      <c r="R98" s="422"/>
      <c r="S98" s="84" t="s">
        <v>55</v>
      </c>
      <c r="T98" s="45" t="s">
        <v>123</v>
      </c>
      <c r="U98" s="85">
        <v>1</v>
      </c>
      <c r="V98" s="334">
        <f t="shared" si="5"/>
        <v>1</v>
      </c>
      <c r="W98" s="334">
        <f t="shared" si="5"/>
        <v>1</v>
      </c>
      <c r="X98" s="56">
        <f t="shared" si="6"/>
        <v>1</v>
      </c>
      <c r="Y98" s="283">
        <f t="shared" si="7"/>
        <v>1</v>
      </c>
    </row>
    <row r="99" spans="1:25" s="86" customFormat="1" ht="195.75" customHeight="1" x14ac:dyDescent="0.25">
      <c r="A99" s="449" t="s">
        <v>485</v>
      </c>
      <c r="B99" s="449"/>
      <c r="C99" s="230" t="s">
        <v>428</v>
      </c>
      <c r="D99" s="309" t="s">
        <v>255</v>
      </c>
      <c r="E99" s="311" t="s">
        <v>456</v>
      </c>
      <c r="F99" s="447" t="s">
        <v>472</v>
      </c>
      <c r="G99" s="447"/>
      <c r="H99" s="450" t="s">
        <v>524</v>
      </c>
      <c r="I99" s="450"/>
      <c r="J99" s="316" t="s">
        <v>448</v>
      </c>
      <c r="K99" s="312">
        <v>43101</v>
      </c>
      <c r="L99" s="319" t="s">
        <v>487</v>
      </c>
      <c r="M99" s="318" t="s">
        <v>318</v>
      </c>
      <c r="N99" s="313" t="s">
        <v>481</v>
      </c>
      <c r="O99" s="314" t="s">
        <v>481</v>
      </c>
      <c r="P99" s="422" t="s">
        <v>488</v>
      </c>
      <c r="Q99" s="422"/>
      <c r="R99" s="422"/>
      <c r="S99" s="84" t="s">
        <v>55</v>
      </c>
      <c r="T99" s="45" t="s">
        <v>123</v>
      </c>
      <c r="U99" s="85">
        <v>1</v>
      </c>
      <c r="V99" s="334">
        <f t="shared" si="5"/>
        <v>1</v>
      </c>
      <c r="W99" s="334">
        <f t="shared" si="5"/>
        <v>1</v>
      </c>
      <c r="X99" s="56">
        <f t="shared" si="6"/>
        <v>1</v>
      </c>
      <c r="Y99" s="283">
        <f t="shared" si="7"/>
        <v>1</v>
      </c>
    </row>
    <row r="100" spans="1:25" s="86" customFormat="1" ht="195.75" customHeight="1" x14ac:dyDescent="0.25">
      <c r="A100" s="449" t="s">
        <v>485</v>
      </c>
      <c r="B100" s="449"/>
      <c r="C100" s="230" t="s">
        <v>428</v>
      </c>
      <c r="D100" s="309" t="s">
        <v>255</v>
      </c>
      <c r="E100" s="311" t="s">
        <v>456</v>
      </c>
      <c r="F100" s="447" t="s">
        <v>472</v>
      </c>
      <c r="G100" s="447"/>
      <c r="H100" s="450" t="s">
        <v>525</v>
      </c>
      <c r="I100" s="450"/>
      <c r="J100" s="316" t="s">
        <v>448</v>
      </c>
      <c r="K100" s="312">
        <v>43101</v>
      </c>
      <c r="L100" s="319" t="s">
        <v>487</v>
      </c>
      <c r="M100" s="318" t="s">
        <v>318</v>
      </c>
      <c r="N100" s="313" t="s">
        <v>481</v>
      </c>
      <c r="O100" s="314" t="s">
        <v>481</v>
      </c>
      <c r="P100" s="422" t="s">
        <v>488</v>
      </c>
      <c r="Q100" s="422"/>
      <c r="R100" s="422"/>
      <c r="S100" s="84" t="s">
        <v>55</v>
      </c>
      <c r="T100" s="45" t="s">
        <v>123</v>
      </c>
      <c r="U100" s="85">
        <v>1</v>
      </c>
      <c r="V100" s="334">
        <f t="shared" si="5"/>
        <v>1</v>
      </c>
      <c r="W100" s="334">
        <f t="shared" si="5"/>
        <v>1</v>
      </c>
      <c r="X100" s="56">
        <f t="shared" si="6"/>
        <v>1</v>
      </c>
      <c r="Y100" s="283">
        <f t="shared" si="7"/>
        <v>1</v>
      </c>
    </row>
    <row r="101" spans="1:25" s="86" customFormat="1" ht="195.75" customHeight="1" x14ac:dyDescent="0.25">
      <c r="A101" s="449" t="s">
        <v>485</v>
      </c>
      <c r="B101" s="449"/>
      <c r="C101" s="230" t="s">
        <v>428</v>
      </c>
      <c r="D101" s="309" t="s">
        <v>255</v>
      </c>
      <c r="E101" s="311" t="s">
        <v>456</v>
      </c>
      <c r="F101" s="447" t="s">
        <v>472</v>
      </c>
      <c r="G101" s="447"/>
      <c r="H101" s="450" t="s">
        <v>526</v>
      </c>
      <c r="I101" s="450"/>
      <c r="J101" s="316" t="s">
        <v>448</v>
      </c>
      <c r="K101" s="312">
        <v>43101</v>
      </c>
      <c r="L101" s="319" t="s">
        <v>487</v>
      </c>
      <c r="M101" s="318" t="s">
        <v>318</v>
      </c>
      <c r="N101" s="313" t="s">
        <v>481</v>
      </c>
      <c r="O101" s="314" t="s">
        <v>481</v>
      </c>
      <c r="P101" s="422" t="s">
        <v>488</v>
      </c>
      <c r="Q101" s="422"/>
      <c r="R101" s="422"/>
      <c r="S101" s="84" t="s">
        <v>55</v>
      </c>
      <c r="T101" s="45" t="s">
        <v>123</v>
      </c>
      <c r="U101" s="85">
        <v>1</v>
      </c>
      <c r="V101" s="334">
        <f t="shared" si="5"/>
        <v>1</v>
      </c>
      <c r="W101" s="334">
        <f t="shared" si="5"/>
        <v>1</v>
      </c>
      <c r="X101" s="56">
        <f t="shared" si="6"/>
        <v>1</v>
      </c>
      <c r="Y101" s="283">
        <f t="shared" si="7"/>
        <v>1</v>
      </c>
    </row>
    <row r="102" spans="1:25" s="86" customFormat="1" ht="195.75" customHeight="1" x14ac:dyDescent="0.25">
      <c r="A102" s="449" t="s">
        <v>485</v>
      </c>
      <c r="B102" s="449"/>
      <c r="C102" s="230" t="s">
        <v>428</v>
      </c>
      <c r="D102" s="309" t="s">
        <v>255</v>
      </c>
      <c r="E102" s="311" t="s">
        <v>456</v>
      </c>
      <c r="F102" s="447" t="s">
        <v>472</v>
      </c>
      <c r="G102" s="447"/>
      <c r="H102" s="450" t="s">
        <v>527</v>
      </c>
      <c r="I102" s="450"/>
      <c r="J102" s="316" t="s">
        <v>448</v>
      </c>
      <c r="K102" s="312">
        <v>43101</v>
      </c>
      <c r="L102" s="319" t="s">
        <v>487</v>
      </c>
      <c r="M102" s="318" t="s">
        <v>318</v>
      </c>
      <c r="N102" s="313" t="s">
        <v>481</v>
      </c>
      <c r="O102" s="314" t="s">
        <v>481</v>
      </c>
      <c r="P102" s="422" t="s">
        <v>488</v>
      </c>
      <c r="Q102" s="422"/>
      <c r="R102" s="422"/>
      <c r="S102" s="84" t="s">
        <v>55</v>
      </c>
      <c r="T102" s="45" t="s">
        <v>123</v>
      </c>
      <c r="U102" s="85">
        <v>1</v>
      </c>
      <c r="V102" s="334">
        <f t="shared" si="5"/>
        <v>1</v>
      </c>
      <c r="W102" s="334">
        <f t="shared" si="5"/>
        <v>1</v>
      </c>
      <c r="X102" s="56">
        <f t="shared" si="6"/>
        <v>1</v>
      </c>
      <c r="Y102" s="283">
        <f t="shared" si="7"/>
        <v>1</v>
      </c>
    </row>
    <row r="103" spans="1:25" s="86" customFormat="1" ht="195.75" customHeight="1" x14ac:dyDescent="0.25">
      <c r="A103" s="449" t="s">
        <v>485</v>
      </c>
      <c r="B103" s="449"/>
      <c r="C103" s="230" t="s">
        <v>428</v>
      </c>
      <c r="D103" s="309" t="s">
        <v>255</v>
      </c>
      <c r="E103" s="311" t="s">
        <v>456</v>
      </c>
      <c r="F103" s="447" t="s">
        <v>472</v>
      </c>
      <c r="G103" s="447"/>
      <c r="H103" s="450" t="s">
        <v>528</v>
      </c>
      <c r="I103" s="450"/>
      <c r="J103" s="316" t="s">
        <v>448</v>
      </c>
      <c r="K103" s="312">
        <v>43101</v>
      </c>
      <c r="L103" s="319" t="s">
        <v>491</v>
      </c>
      <c r="M103" s="318" t="s">
        <v>318</v>
      </c>
      <c r="N103" s="313" t="s">
        <v>481</v>
      </c>
      <c r="O103" s="314" t="s">
        <v>481</v>
      </c>
      <c r="P103" s="422" t="s">
        <v>488</v>
      </c>
      <c r="Q103" s="422"/>
      <c r="R103" s="422"/>
      <c r="S103" s="84" t="s">
        <v>55</v>
      </c>
      <c r="T103" s="45" t="s">
        <v>123</v>
      </c>
      <c r="U103" s="85">
        <v>1</v>
      </c>
      <c r="V103" s="334">
        <f t="shared" si="5"/>
        <v>1</v>
      </c>
      <c r="W103" s="334">
        <f t="shared" si="5"/>
        <v>1</v>
      </c>
      <c r="X103" s="56">
        <f t="shared" si="6"/>
        <v>1</v>
      </c>
      <c r="Y103" s="283">
        <f t="shared" si="7"/>
        <v>1</v>
      </c>
    </row>
    <row r="104" spans="1:25" s="86" customFormat="1" ht="195.75" customHeight="1" x14ac:dyDescent="0.25">
      <c r="A104" s="449" t="s">
        <v>485</v>
      </c>
      <c r="B104" s="449"/>
      <c r="C104" s="230" t="s">
        <v>428</v>
      </c>
      <c r="D104" s="309" t="s">
        <v>255</v>
      </c>
      <c r="E104" s="311" t="s">
        <v>456</v>
      </c>
      <c r="F104" s="447" t="s">
        <v>472</v>
      </c>
      <c r="G104" s="447"/>
      <c r="H104" s="450" t="s">
        <v>529</v>
      </c>
      <c r="I104" s="450"/>
      <c r="J104" s="316" t="s">
        <v>448</v>
      </c>
      <c r="K104" s="312">
        <v>43101</v>
      </c>
      <c r="L104" s="319" t="s">
        <v>491</v>
      </c>
      <c r="M104" s="318" t="s">
        <v>318</v>
      </c>
      <c r="N104" s="313" t="s">
        <v>481</v>
      </c>
      <c r="O104" s="314" t="s">
        <v>481</v>
      </c>
      <c r="P104" s="422" t="s">
        <v>488</v>
      </c>
      <c r="Q104" s="422"/>
      <c r="R104" s="422"/>
      <c r="S104" s="84" t="s">
        <v>55</v>
      </c>
      <c r="T104" s="45" t="s">
        <v>123</v>
      </c>
      <c r="U104" s="85">
        <v>1</v>
      </c>
      <c r="V104" s="334">
        <f t="shared" si="5"/>
        <v>1</v>
      </c>
      <c r="W104" s="334">
        <f t="shared" si="5"/>
        <v>1</v>
      </c>
      <c r="X104" s="56">
        <f t="shared" si="6"/>
        <v>1</v>
      </c>
      <c r="Y104" s="283">
        <f t="shared" si="7"/>
        <v>1</v>
      </c>
    </row>
    <row r="105" spans="1:25" s="86" customFormat="1" ht="195.75" customHeight="1" x14ac:dyDescent="0.25">
      <c r="A105" s="449" t="s">
        <v>485</v>
      </c>
      <c r="B105" s="449"/>
      <c r="C105" s="230" t="s">
        <v>428</v>
      </c>
      <c r="D105" s="309" t="s">
        <v>255</v>
      </c>
      <c r="E105" s="311" t="s">
        <v>456</v>
      </c>
      <c r="F105" s="447" t="s">
        <v>472</v>
      </c>
      <c r="G105" s="447"/>
      <c r="H105" s="450" t="s">
        <v>530</v>
      </c>
      <c r="I105" s="450"/>
      <c r="J105" s="316" t="s">
        <v>448</v>
      </c>
      <c r="K105" s="312">
        <v>43101</v>
      </c>
      <c r="L105" s="319" t="s">
        <v>487</v>
      </c>
      <c r="M105" s="318" t="s">
        <v>318</v>
      </c>
      <c r="N105" s="313" t="s">
        <v>481</v>
      </c>
      <c r="O105" s="314" t="s">
        <v>481</v>
      </c>
      <c r="P105" s="422" t="s">
        <v>488</v>
      </c>
      <c r="Q105" s="422"/>
      <c r="R105" s="422"/>
      <c r="S105" s="84" t="s">
        <v>55</v>
      </c>
      <c r="T105" s="45" t="s">
        <v>123</v>
      </c>
      <c r="U105" s="85">
        <v>1</v>
      </c>
      <c r="V105" s="334">
        <f t="shared" si="5"/>
        <v>1</v>
      </c>
      <c r="W105" s="334">
        <f t="shared" si="5"/>
        <v>1</v>
      </c>
      <c r="X105" s="56">
        <f t="shared" si="6"/>
        <v>1</v>
      </c>
      <c r="Y105" s="283">
        <f t="shared" si="7"/>
        <v>1</v>
      </c>
    </row>
    <row r="106" spans="1:25" s="86" customFormat="1" ht="195.75" customHeight="1" x14ac:dyDescent="0.25">
      <c r="A106" s="449" t="s">
        <v>485</v>
      </c>
      <c r="B106" s="449"/>
      <c r="C106" s="230" t="s">
        <v>428</v>
      </c>
      <c r="D106" s="309" t="s">
        <v>255</v>
      </c>
      <c r="E106" s="311" t="s">
        <v>456</v>
      </c>
      <c r="F106" s="447" t="s">
        <v>472</v>
      </c>
      <c r="G106" s="447"/>
      <c r="H106" s="450" t="s">
        <v>531</v>
      </c>
      <c r="I106" s="450"/>
      <c r="J106" s="316" t="s">
        <v>448</v>
      </c>
      <c r="K106" s="312">
        <v>43101</v>
      </c>
      <c r="L106" s="319" t="s">
        <v>487</v>
      </c>
      <c r="M106" s="318" t="s">
        <v>318</v>
      </c>
      <c r="N106" s="313" t="s">
        <v>481</v>
      </c>
      <c r="O106" s="314" t="s">
        <v>481</v>
      </c>
      <c r="P106" s="422" t="s">
        <v>488</v>
      </c>
      <c r="Q106" s="422"/>
      <c r="R106" s="422"/>
      <c r="S106" s="84" t="s">
        <v>55</v>
      </c>
      <c r="T106" s="45" t="s">
        <v>123</v>
      </c>
      <c r="U106" s="85">
        <v>1</v>
      </c>
      <c r="V106" s="334">
        <f t="shared" si="5"/>
        <v>1</v>
      </c>
      <c r="W106" s="334">
        <f t="shared" si="5"/>
        <v>1</v>
      </c>
      <c r="X106" s="56">
        <f t="shared" si="6"/>
        <v>1</v>
      </c>
      <c r="Y106" s="283">
        <f t="shared" si="7"/>
        <v>1</v>
      </c>
    </row>
    <row r="107" spans="1:25" s="86" customFormat="1" ht="195.75" customHeight="1" x14ac:dyDescent="0.25">
      <c r="A107" s="449" t="s">
        <v>485</v>
      </c>
      <c r="B107" s="449"/>
      <c r="C107" s="230" t="s">
        <v>428</v>
      </c>
      <c r="D107" s="309" t="s">
        <v>255</v>
      </c>
      <c r="E107" s="311" t="s">
        <v>456</v>
      </c>
      <c r="F107" s="447" t="s">
        <v>472</v>
      </c>
      <c r="G107" s="447"/>
      <c r="H107" s="450" t="s">
        <v>532</v>
      </c>
      <c r="I107" s="450"/>
      <c r="J107" s="316" t="s">
        <v>448</v>
      </c>
      <c r="K107" s="312">
        <v>43101</v>
      </c>
      <c r="L107" s="319" t="s">
        <v>487</v>
      </c>
      <c r="M107" s="318" t="s">
        <v>318</v>
      </c>
      <c r="N107" s="313" t="s">
        <v>481</v>
      </c>
      <c r="O107" s="314" t="s">
        <v>481</v>
      </c>
      <c r="P107" s="422" t="s">
        <v>488</v>
      </c>
      <c r="Q107" s="422"/>
      <c r="R107" s="422"/>
      <c r="S107" s="84" t="s">
        <v>55</v>
      </c>
      <c r="T107" s="45" t="s">
        <v>123</v>
      </c>
      <c r="U107" s="85">
        <v>1</v>
      </c>
      <c r="V107" s="334">
        <f t="shared" si="5"/>
        <v>1</v>
      </c>
      <c r="W107" s="334">
        <f t="shared" si="5"/>
        <v>1</v>
      </c>
      <c r="X107" s="56">
        <f t="shared" si="6"/>
        <v>1</v>
      </c>
      <c r="Y107" s="283">
        <f t="shared" si="7"/>
        <v>1</v>
      </c>
    </row>
    <row r="108" spans="1:25" s="86" customFormat="1" ht="195.75" customHeight="1" x14ac:dyDescent="0.25">
      <c r="A108" s="449" t="s">
        <v>485</v>
      </c>
      <c r="B108" s="449"/>
      <c r="C108" s="230" t="s">
        <v>428</v>
      </c>
      <c r="D108" s="309" t="s">
        <v>255</v>
      </c>
      <c r="E108" s="311" t="s">
        <v>456</v>
      </c>
      <c r="F108" s="447" t="s">
        <v>472</v>
      </c>
      <c r="G108" s="447"/>
      <c r="H108" s="450" t="s">
        <v>533</v>
      </c>
      <c r="I108" s="450"/>
      <c r="J108" s="316" t="s">
        <v>448</v>
      </c>
      <c r="K108" s="312">
        <v>43101</v>
      </c>
      <c r="L108" s="319" t="s">
        <v>487</v>
      </c>
      <c r="M108" s="318" t="s">
        <v>318</v>
      </c>
      <c r="N108" s="313" t="s">
        <v>481</v>
      </c>
      <c r="O108" s="314" t="s">
        <v>481</v>
      </c>
      <c r="P108" s="422" t="s">
        <v>488</v>
      </c>
      <c r="Q108" s="422"/>
      <c r="R108" s="422"/>
      <c r="S108" s="84" t="s">
        <v>55</v>
      </c>
      <c r="T108" s="45" t="s">
        <v>123</v>
      </c>
      <c r="U108" s="85">
        <v>1</v>
      </c>
      <c r="V108" s="334">
        <f t="shared" si="5"/>
        <v>1</v>
      </c>
      <c r="W108" s="334">
        <f t="shared" si="5"/>
        <v>1</v>
      </c>
      <c r="X108" s="56">
        <f t="shared" si="6"/>
        <v>1</v>
      </c>
      <c r="Y108" s="283">
        <f t="shared" si="7"/>
        <v>1</v>
      </c>
    </row>
    <row r="109" spans="1:25" s="86" customFormat="1" ht="195.75" customHeight="1" x14ac:dyDescent="0.25">
      <c r="A109" s="449" t="s">
        <v>485</v>
      </c>
      <c r="B109" s="449"/>
      <c r="C109" s="230" t="s">
        <v>428</v>
      </c>
      <c r="D109" s="309" t="s">
        <v>255</v>
      </c>
      <c r="E109" s="311" t="s">
        <v>456</v>
      </c>
      <c r="F109" s="447" t="s">
        <v>472</v>
      </c>
      <c r="G109" s="447"/>
      <c r="H109" s="450" t="s">
        <v>534</v>
      </c>
      <c r="I109" s="450"/>
      <c r="J109" s="316" t="s">
        <v>448</v>
      </c>
      <c r="K109" s="312">
        <v>43101</v>
      </c>
      <c r="L109" s="319" t="s">
        <v>487</v>
      </c>
      <c r="M109" s="318" t="s">
        <v>318</v>
      </c>
      <c r="N109" s="313" t="s">
        <v>481</v>
      </c>
      <c r="O109" s="314" t="s">
        <v>481</v>
      </c>
      <c r="P109" s="422" t="s">
        <v>488</v>
      </c>
      <c r="Q109" s="422"/>
      <c r="R109" s="422"/>
      <c r="S109" s="84" t="s">
        <v>55</v>
      </c>
      <c r="T109" s="45" t="s">
        <v>123</v>
      </c>
      <c r="U109" s="85">
        <v>1</v>
      </c>
      <c r="V109" s="334">
        <f t="shared" si="5"/>
        <v>1</v>
      </c>
      <c r="W109" s="334">
        <f t="shared" si="5"/>
        <v>1</v>
      </c>
      <c r="X109" s="56">
        <f t="shared" si="6"/>
        <v>1</v>
      </c>
      <c r="Y109" s="283">
        <f t="shared" si="7"/>
        <v>1</v>
      </c>
    </row>
    <row r="110" spans="1:25" s="86" customFormat="1" ht="195.75" customHeight="1" x14ac:dyDescent="0.25">
      <c r="A110" s="449" t="s">
        <v>485</v>
      </c>
      <c r="B110" s="449"/>
      <c r="C110" s="230" t="s">
        <v>428</v>
      </c>
      <c r="D110" s="309" t="s">
        <v>255</v>
      </c>
      <c r="E110" s="311" t="s">
        <v>456</v>
      </c>
      <c r="F110" s="447" t="s">
        <v>472</v>
      </c>
      <c r="G110" s="447"/>
      <c r="H110" s="450" t="s">
        <v>535</v>
      </c>
      <c r="I110" s="450"/>
      <c r="J110" s="316" t="s">
        <v>448</v>
      </c>
      <c r="K110" s="312">
        <v>43101</v>
      </c>
      <c r="L110" s="319" t="s">
        <v>487</v>
      </c>
      <c r="M110" s="318" t="s">
        <v>318</v>
      </c>
      <c r="N110" s="313" t="s">
        <v>481</v>
      </c>
      <c r="O110" s="314" t="s">
        <v>481</v>
      </c>
      <c r="P110" s="422" t="s">
        <v>488</v>
      </c>
      <c r="Q110" s="422"/>
      <c r="R110" s="422"/>
      <c r="S110" s="84" t="s">
        <v>55</v>
      </c>
      <c r="T110" s="45" t="s">
        <v>123</v>
      </c>
      <c r="U110" s="85">
        <v>1</v>
      </c>
      <c r="V110" s="334">
        <f t="shared" si="5"/>
        <v>1</v>
      </c>
      <c r="W110" s="334">
        <f t="shared" si="5"/>
        <v>1</v>
      </c>
      <c r="X110" s="56">
        <f t="shared" si="6"/>
        <v>1</v>
      </c>
      <c r="Y110" s="283">
        <f t="shared" si="7"/>
        <v>1</v>
      </c>
    </row>
    <row r="111" spans="1:25" s="86" customFormat="1" ht="195.75" customHeight="1" x14ac:dyDescent="0.25">
      <c r="A111" s="449" t="s">
        <v>485</v>
      </c>
      <c r="B111" s="449"/>
      <c r="C111" s="230" t="s">
        <v>428</v>
      </c>
      <c r="D111" s="309" t="s">
        <v>255</v>
      </c>
      <c r="E111" s="311" t="s">
        <v>456</v>
      </c>
      <c r="F111" s="447" t="s">
        <v>472</v>
      </c>
      <c r="G111" s="447"/>
      <c r="H111" s="450" t="s">
        <v>536</v>
      </c>
      <c r="I111" s="450"/>
      <c r="J111" s="316" t="s">
        <v>448</v>
      </c>
      <c r="K111" s="312">
        <v>43101</v>
      </c>
      <c r="L111" s="319" t="s">
        <v>487</v>
      </c>
      <c r="M111" s="318" t="s">
        <v>318</v>
      </c>
      <c r="N111" s="313" t="s">
        <v>481</v>
      </c>
      <c r="O111" s="314" t="s">
        <v>481</v>
      </c>
      <c r="P111" s="422" t="s">
        <v>488</v>
      </c>
      <c r="Q111" s="422"/>
      <c r="R111" s="422"/>
      <c r="S111" s="84" t="s">
        <v>55</v>
      </c>
      <c r="T111" s="45" t="s">
        <v>123</v>
      </c>
      <c r="U111" s="85">
        <v>1</v>
      </c>
      <c r="V111" s="334">
        <f t="shared" si="5"/>
        <v>1</v>
      </c>
      <c r="W111" s="334">
        <f t="shared" si="5"/>
        <v>1</v>
      </c>
      <c r="X111" s="56">
        <f t="shared" ref="X111:X142" si="8">+W111/V111</f>
        <v>1</v>
      </c>
      <c r="Y111" s="283">
        <f t="shared" si="7"/>
        <v>1</v>
      </c>
    </row>
    <row r="112" spans="1:25" s="86" customFormat="1" ht="195.75" customHeight="1" x14ac:dyDescent="0.25">
      <c r="A112" s="449" t="s">
        <v>485</v>
      </c>
      <c r="B112" s="449"/>
      <c r="C112" s="230" t="s">
        <v>428</v>
      </c>
      <c r="D112" s="309" t="s">
        <v>255</v>
      </c>
      <c r="E112" s="311" t="s">
        <v>456</v>
      </c>
      <c r="F112" s="447" t="s">
        <v>472</v>
      </c>
      <c r="G112" s="447"/>
      <c r="H112" s="450" t="s">
        <v>537</v>
      </c>
      <c r="I112" s="450"/>
      <c r="J112" s="316" t="s">
        <v>448</v>
      </c>
      <c r="K112" s="312">
        <v>43101</v>
      </c>
      <c r="L112" s="319" t="s">
        <v>487</v>
      </c>
      <c r="M112" s="318" t="s">
        <v>318</v>
      </c>
      <c r="N112" s="313" t="s">
        <v>481</v>
      </c>
      <c r="O112" s="314" t="s">
        <v>481</v>
      </c>
      <c r="P112" s="422" t="s">
        <v>488</v>
      </c>
      <c r="Q112" s="422"/>
      <c r="R112" s="422"/>
      <c r="S112" s="84" t="s">
        <v>55</v>
      </c>
      <c r="T112" s="45" t="s">
        <v>123</v>
      </c>
      <c r="U112" s="85">
        <v>1</v>
      </c>
      <c r="V112" s="334">
        <f t="shared" si="5"/>
        <v>1</v>
      </c>
      <c r="W112" s="334">
        <f t="shared" si="5"/>
        <v>1</v>
      </c>
      <c r="X112" s="56">
        <f t="shared" si="8"/>
        <v>1</v>
      </c>
      <c r="Y112" s="283">
        <f t="shared" si="7"/>
        <v>1</v>
      </c>
    </row>
    <row r="113" spans="1:25" s="86" customFormat="1" ht="195.75" customHeight="1" x14ac:dyDescent="0.25">
      <c r="A113" s="449" t="s">
        <v>485</v>
      </c>
      <c r="B113" s="449"/>
      <c r="C113" s="230" t="s">
        <v>428</v>
      </c>
      <c r="D113" s="309" t="s">
        <v>255</v>
      </c>
      <c r="E113" s="311" t="s">
        <v>456</v>
      </c>
      <c r="F113" s="447" t="s">
        <v>472</v>
      </c>
      <c r="G113" s="447"/>
      <c r="H113" s="450" t="s">
        <v>538</v>
      </c>
      <c r="I113" s="450"/>
      <c r="J113" s="316" t="s">
        <v>448</v>
      </c>
      <c r="K113" s="312">
        <v>43101</v>
      </c>
      <c r="L113" s="319" t="s">
        <v>487</v>
      </c>
      <c r="M113" s="318" t="s">
        <v>318</v>
      </c>
      <c r="N113" s="313" t="s">
        <v>481</v>
      </c>
      <c r="O113" s="314" t="s">
        <v>481</v>
      </c>
      <c r="P113" s="422" t="s">
        <v>488</v>
      </c>
      <c r="Q113" s="422"/>
      <c r="R113" s="422"/>
      <c r="S113" s="84" t="s">
        <v>55</v>
      </c>
      <c r="T113" s="45" t="s">
        <v>123</v>
      </c>
      <c r="U113" s="85">
        <v>1</v>
      </c>
      <c r="V113" s="334">
        <f t="shared" si="5"/>
        <v>1</v>
      </c>
      <c r="W113" s="334">
        <f t="shared" si="5"/>
        <v>1</v>
      </c>
      <c r="X113" s="56">
        <f t="shared" si="8"/>
        <v>1</v>
      </c>
      <c r="Y113" s="283">
        <f t="shared" si="7"/>
        <v>1</v>
      </c>
    </row>
    <row r="114" spans="1:25" s="86" customFormat="1" ht="195.75" customHeight="1" x14ac:dyDescent="0.25">
      <c r="A114" s="449" t="s">
        <v>485</v>
      </c>
      <c r="B114" s="449"/>
      <c r="C114" s="230" t="s">
        <v>428</v>
      </c>
      <c r="D114" s="309" t="s">
        <v>255</v>
      </c>
      <c r="E114" s="311" t="s">
        <v>456</v>
      </c>
      <c r="F114" s="447" t="s">
        <v>472</v>
      </c>
      <c r="G114" s="447"/>
      <c r="H114" s="450" t="s">
        <v>539</v>
      </c>
      <c r="I114" s="450"/>
      <c r="J114" s="316" t="s">
        <v>448</v>
      </c>
      <c r="K114" s="312">
        <v>43101</v>
      </c>
      <c r="L114" s="319" t="s">
        <v>487</v>
      </c>
      <c r="M114" s="318" t="s">
        <v>318</v>
      </c>
      <c r="N114" s="313" t="s">
        <v>481</v>
      </c>
      <c r="O114" s="314" t="s">
        <v>481</v>
      </c>
      <c r="P114" s="422" t="s">
        <v>488</v>
      </c>
      <c r="Q114" s="422"/>
      <c r="R114" s="422"/>
      <c r="S114" s="84" t="s">
        <v>55</v>
      </c>
      <c r="T114" s="45" t="s">
        <v>123</v>
      </c>
      <c r="U114" s="85">
        <v>1</v>
      </c>
      <c r="V114" s="334">
        <f t="shared" si="5"/>
        <v>1</v>
      </c>
      <c r="W114" s="334">
        <f t="shared" si="5"/>
        <v>1</v>
      </c>
      <c r="X114" s="56">
        <f t="shared" si="8"/>
        <v>1</v>
      </c>
      <c r="Y114" s="283">
        <f t="shared" si="7"/>
        <v>1</v>
      </c>
    </row>
    <row r="115" spans="1:25" s="86" customFormat="1" ht="195.75" customHeight="1" x14ac:dyDescent="0.25">
      <c r="A115" s="449" t="s">
        <v>485</v>
      </c>
      <c r="B115" s="449"/>
      <c r="C115" s="230" t="s">
        <v>428</v>
      </c>
      <c r="D115" s="309" t="s">
        <v>255</v>
      </c>
      <c r="E115" s="311" t="s">
        <v>456</v>
      </c>
      <c r="F115" s="447" t="s">
        <v>472</v>
      </c>
      <c r="G115" s="447"/>
      <c r="H115" s="450" t="s">
        <v>540</v>
      </c>
      <c r="I115" s="450"/>
      <c r="J115" s="316" t="s">
        <v>448</v>
      </c>
      <c r="K115" s="312">
        <v>43101</v>
      </c>
      <c r="L115" s="319" t="s">
        <v>487</v>
      </c>
      <c r="M115" s="318" t="s">
        <v>318</v>
      </c>
      <c r="N115" s="313" t="s">
        <v>481</v>
      </c>
      <c r="O115" s="314" t="s">
        <v>481</v>
      </c>
      <c r="P115" s="422" t="s">
        <v>488</v>
      </c>
      <c r="Q115" s="422"/>
      <c r="R115" s="422"/>
      <c r="S115" s="84" t="s">
        <v>55</v>
      </c>
      <c r="T115" s="45" t="s">
        <v>123</v>
      </c>
      <c r="U115" s="85">
        <v>1</v>
      </c>
      <c r="V115" s="334">
        <f t="shared" si="5"/>
        <v>1</v>
      </c>
      <c r="W115" s="334">
        <f t="shared" si="5"/>
        <v>1</v>
      </c>
      <c r="X115" s="56">
        <f t="shared" si="8"/>
        <v>1</v>
      </c>
      <c r="Y115" s="283">
        <f t="shared" ref="Y115:Y146" si="9">X115</f>
        <v>1</v>
      </c>
    </row>
    <row r="116" spans="1:25" s="86" customFormat="1" ht="195.75" customHeight="1" x14ac:dyDescent="0.25">
      <c r="A116" s="449" t="s">
        <v>485</v>
      </c>
      <c r="B116" s="449"/>
      <c r="C116" s="230" t="s">
        <v>428</v>
      </c>
      <c r="D116" s="309" t="s">
        <v>255</v>
      </c>
      <c r="E116" s="311" t="s">
        <v>456</v>
      </c>
      <c r="F116" s="447" t="s">
        <v>472</v>
      </c>
      <c r="G116" s="447"/>
      <c r="H116" s="450" t="s">
        <v>541</v>
      </c>
      <c r="I116" s="450"/>
      <c r="J116" s="316" t="s">
        <v>448</v>
      </c>
      <c r="K116" s="312">
        <v>43101</v>
      </c>
      <c r="L116" s="319" t="s">
        <v>491</v>
      </c>
      <c r="M116" s="318" t="s">
        <v>318</v>
      </c>
      <c r="N116" s="313" t="s">
        <v>481</v>
      </c>
      <c r="O116" s="314" t="s">
        <v>481</v>
      </c>
      <c r="P116" s="422" t="s">
        <v>488</v>
      </c>
      <c r="Q116" s="422"/>
      <c r="R116" s="422"/>
      <c r="S116" s="84" t="s">
        <v>55</v>
      </c>
      <c r="T116" s="45" t="s">
        <v>123</v>
      </c>
      <c r="U116" s="85">
        <v>1</v>
      </c>
      <c r="V116" s="334">
        <f t="shared" si="5"/>
        <v>1</v>
      </c>
      <c r="W116" s="334">
        <f t="shared" si="5"/>
        <v>1</v>
      </c>
      <c r="X116" s="56">
        <f t="shared" si="8"/>
        <v>1</v>
      </c>
      <c r="Y116" s="283">
        <f t="shared" si="9"/>
        <v>1</v>
      </c>
    </row>
    <row r="117" spans="1:25" s="86" customFormat="1" ht="195.75" customHeight="1" x14ac:dyDescent="0.25">
      <c r="A117" s="449" t="s">
        <v>485</v>
      </c>
      <c r="B117" s="449"/>
      <c r="C117" s="230" t="s">
        <v>428</v>
      </c>
      <c r="D117" s="309" t="s">
        <v>255</v>
      </c>
      <c r="E117" s="311" t="s">
        <v>456</v>
      </c>
      <c r="F117" s="447" t="s">
        <v>472</v>
      </c>
      <c r="G117" s="447"/>
      <c r="H117" s="450" t="s">
        <v>542</v>
      </c>
      <c r="I117" s="450"/>
      <c r="J117" s="316" t="s">
        <v>448</v>
      </c>
      <c r="K117" s="312">
        <v>43101</v>
      </c>
      <c r="L117" s="319" t="s">
        <v>491</v>
      </c>
      <c r="M117" s="318" t="s">
        <v>318</v>
      </c>
      <c r="N117" s="313" t="s">
        <v>481</v>
      </c>
      <c r="O117" s="314" t="s">
        <v>481</v>
      </c>
      <c r="P117" s="422" t="s">
        <v>488</v>
      </c>
      <c r="Q117" s="422"/>
      <c r="R117" s="422"/>
      <c r="S117" s="84" t="s">
        <v>55</v>
      </c>
      <c r="T117" s="45" t="s">
        <v>123</v>
      </c>
      <c r="U117" s="85">
        <v>1</v>
      </c>
      <c r="V117" s="334">
        <f t="shared" si="5"/>
        <v>1</v>
      </c>
      <c r="W117" s="334">
        <f t="shared" si="5"/>
        <v>1</v>
      </c>
      <c r="X117" s="56">
        <f t="shared" si="8"/>
        <v>1</v>
      </c>
      <c r="Y117" s="283">
        <f t="shared" si="9"/>
        <v>1</v>
      </c>
    </row>
    <row r="118" spans="1:25" s="86" customFormat="1" ht="195.75" customHeight="1" x14ac:dyDescent="0.25">
      <c r="A118" s="449" t="s">
        <v>485</v>
      </c>
      <c r="B118" s="449"/>
      <c r="C118" s="230" t="s">
        <v>428</v>
      </c>
      <c r="D118" s="309" t="s">
        <v>255</v>
      </c>
      <c r="E118" s="311" t="s">
        <v>456</v>
      </c>
      <c r="F118" s="447" t="s">
        <v>472</v>
      </c>
      <c r="G118" s="447"/>
      <c r="H118" s="450" t="s">
        <v>543</v>
      </c>
      <c r="I118" s="450"/>
      <c r="J118" s="316" t="s">
        <v>448</v>
      </c>
      <c r="K118" s="312">
        <v>43101</v>
      </c>
      <c r="L118" s="319" t="s">
        <v>491</v>
      </c>
      <c r="M118" s="318" t="s">
        <v>318</v>
      </c>
      <c r="N118" s="313" t="s">
        <v>481</v>
      </c>
      <c r="O118" s="314" t="s">
        <v>481</v>
      </c>
      <c r="P118" s="422" t="s">
        <v>488</v>
      </c>
      <c r="Q118" s="422"/>
      <c r="R118" s="422"/>
      <c r="S118" s="84" t="s">
        <v>55</v>
      </c>
      <c r="T118" s="45" t="s">
        <v>123</v>
      </c>
      <c r="U118" s="85">
        <v>1</v>
      </c>
      <c r="V118" s="334">
        <f t="shared" si="5"/>
        <v>1</v>
      </c>
      <c r="W118" s="334">
        <f t="shared" si="5"/>
        <v>1</v>
      </c>
      <c r="X118" s="56">
        <f t="shared" si="8"/>
        <v>1</v>
      </c>
      <c r="Y118" s="283">
        <f t="shared" si="9"/>
        <v>1</v>
      </c>
    </row>
    <row r="119" spans="1:25" s="86" customFormat="1" ht="195.75" customHeight="1" x14ac:dyDescent="0.25">
      <c r="A119" s="449" t="s">
        <v>485</v>
      </c>
      <c r="B119" s="449"/>
      <c r="C119" s="230" t="s">
        <v>428</v>
      </c>
      <c r="D119" s="309" t="s">
        <v>255</v>
      </c>
      <c r="E119" s="311" t="s">
        <v>456</v>
      </c>
      <c r="F119" s="447" t="s">
        <v>472</v>
      </c>
      <c r="G119" s="447"/>
      <c r="H119" s="450" t="s">
        <v>544</v>
      </c>
      <c r="I119" s="450"/>
      <c r="J119" s="316" t="s">
        <v>448</v>
      </c>
      <c r="K119" s="312">
        <v>43101</v>
      </c>
      <c r="L119" s="319" t="s">
        <v>491</v>
      </c>
      <c r="M119" s="318" t="s">
        <v>318</v>
      </c>
      <c r="N119" s="313" t="s">
        <v>481</v>
      </c>
      <c r="O119" s="314" t="s">
        <v>481</v>
      </c>
      <c r="P119" s="422" t="s">
        <v>488</v>
      </c>
      <c r="Q119" s="422"/>
      <c r="R119" s="422"/>
      <c r="S119" s="84" t="s">
        <v>55</v>
      </c>
      <c r="T119" s="45" t="s">
        <v>123</v>
      </c>
      <c r="U119" s="85">
        <v>1</v>
      </c>
      <c r="V119" s="334">
        <f t="shared" si="5"/>
        <v>1</v>
      </c>
      <c r="W119" s="334">
        <f t="shared" si="5"/>
        <v>1</v>
      </c>
      <c r="X119" s="56">
        <f t="shared" si="8"/>
        <v>1</v>
      </c>
      <c r="Y119" s="283">
        <f t="shared" si="9"/>
        <v>1</v>
      </c>
    </row>
    <row r="120" spans="1:25" s="86" customFormat="1" ht="195.75" customHeight="1" x14ac:dyDescent="0.25">
      <c r="A120" s="449" t="s">
        <v>485</v>
      </c>
      <c r="B120" s="449"/>
      <c r="C120" s="230" t="s">
        <v>428</v>
      </c>
      <c r="D120" s="309" t="s">
        <v>255</v>
      </c>
      <c r="E120" s="311" t="s">
        <v>456</v>
      </c>
      <c r="F120" s="447" t="s">
        <v>472</v>
      </c>
      <c r="G120" s="447"/>
      <c r="H120" s="450" t="s">
        <v>545</v>
      </c>
      <c r="I120" s="450"/>
      <c r="J120" s="316" t="s">
        <v>448</v>
      </c>
      <c r="K120" s="312">
        <v>43101</v>
      </c>
      <c r="L120" s="319" t="s">
        <v>487</v>
      </c>
      <c r="M120" s="318" t="s">
        <v>318</v>
      </c>
      <c r="N120" s="313" t="s">
        <v>481</v>
      </c>
      <c r="O120" s="314" t="s">
        <v>481</v>
      </c>
      <c r="P120" s="422" t="s">
        <v>488</v>
      </c>
      <c r="Q120" s="422"/>
      <c r="R120" s="422"/>
      <c r="S120" s="84" t="s">
        <v>55</v>
      </c>
      <c r="T120" s="45" t="s">
        <v>123</v>
      </c>
      <c r="U120" s="85">
        <v>1</v>
      </c>
      <c r="V120" s="334">
        <f t="shared" si="5"/>
        <v>1</v>
      </c>
      <c r="W120" s="334">
        <f t="shared" si="5"/>
        <v>1</v>
      </c>
      <c r="X120" s="56">
        <f t="shared" si="8"/>
        <v>1</v>
      </c>
      <c r="Y120" s="283">
        <f t="shared" si="9"/>
        <v>1</v>
      </c>
    </row>
    <row r="121" spans="1:25" s="86" customFormat="1" ht="195.75" customHeight="1" x14ac:dyDescent="0.25">
      <c r="A121" s="449" t="s">
        <v>485</v>
      </c>
      <c r="B121" s="449"/>
      <c r="C121" s="230" t="s">
        <v>428</v>
      </c>
      <c r="D121" s="309" t="s">
        <v>255</v>
      </c>
      <c r="E121" s="311" t="s">
        <v>456</v>
      </c>
      <c r="F121" s="447" t="s">
        <v>472</v>
      </c>
      <c r="G121" s="447"/>
      <c r="H121" s="450" t="s">
        <v>546</v>
      </c>
      <c r="I121" s="450"/>
      <c r="J121" s="316" t="s">
        <v>448</v>
      </c>
      <c r="K121" s="312">
        <v>43101</v>
      </c>
      <c r="L121" s="319" t="s">
        <v>487</v>
      </c>
      <c r="M121" s="318" t="s">
        <v>318</v>
      </c>
      <c r="N121" s="313" t="s">
        <v>481</v>
      </c>
      <c r="O121" s="314" t="s">
        <v>481</v>
      </c>
      <c r="P121" s="422" t="s">
        <v>488</v>
      </c>
      <c r="Q121" s="422"/>
      <c r="R121" s="422"/>
      <c r="S121" s="84" t="s">
        <v>55</v>
      </c>
      <c r="T121" s="45" t="s">
        <v>123</v>
      </c>
      <c r="U121" s="85">
        <v>1</v>
      </c>
      <c r="V121" s="334">
        <f t="shared" si="5"/>
        <v>1</v>
      </c>
      <c r="W121" s="334">
        <f t="shared" si="5"/>
        <v>1</v>
      </c>
      <c r="X121" s="56">
        <f t="shared" si="8"/>
        <v>1</v>
      </c>
      <c r="Y121" s="283">
        <f t="shared" si="9"/>
        <v>1</v>
      </c>
    </row>
    <row r="122" spans="1:25" s="86" customFormat="1" ht="195.75" customHeight="1" x14ac:dyDescent="0.25">
      <c r="A122" s="449" t="s">
        <v>485</v>
      </c>
      <c r="B122" s="449"/>
      <c r="C122" s="230" t="s">
        <v>428</v>
      </c>
      <c r="D122" s="309" t="s">
        <v>255</v>
      </c>
      <c r="E122" s="311" t="s">
        <v>456</v>
      </c>
      <c r="F122" s="447" t="s">
        <v>472</v>
      </c>
      <c r="G122" s="447"/>
      <c r="H122" s="450" t="s">
        <v>547</v>
      </c>
      <c r="I122" s="450"/>
      <c r="J122" s="316" t="s">
        <v>448</v>
      </c>
      <c r="K122" s="312">
        <v>43101</v>
      </c>
      <c r="L122" s="319" t="s">
        <v>491</v>
      </c>
      <c r="M122" s="318" t="s">
        <v>318</v>
      </c>
      <c r="N122" s="313" t="s">
        <v>481</v>
      </c>
      <c r="O122" s="314" t="s">
        <v>481</v>
      </c>
      <c r="P122" s="422" t="s">
        <v>488</v>
      </c>
      <c r="Q122" s="422"/>
      <c r="R122" s="422"/>
      <c r="S122" s="84" t="s">
        <v>55</v>
      </c>
      <c r="T122" s="45" t="s">
        <v>123</v>
      </c>
      <c r="U122" s="85">
        <v>1</v>
      </c>
      <c r="V122" s="334">
        <f t="shared" si="5"/>
        <v>1</v>
      </c>
      <c r="W122" s="334">
        <f t="shared" si="5"/>
        <v>1</v>
      </c>
      <c r="X122" s="56">
        <f t="shared" si="8"/>
        <v>1</v>
      </c>
      <c r="Y122" s="283">
        <f t="shared" si="9"/>
        <v>1</v>
      </c>
    </row>
    <row r="123" spans="1:25" s="86" customFormat="1" ht="195.75" customHeight="1" x14ac:dyDescent="0.25">
      <c r="A123" s="449" t="s">
        <v>485</v>
      </c>
      <c r="B123" s="449"/>
      <c r="C123" s="230" t="s">
        <v>428</v>
      </c>
      <c r="D123" s="309" t="s">
        <v>255</v>
      </c>
      <c r="E123" s="311" t="s">
        <v>456</v>
      </c>
      <c r="F123" s="447" t="s">
        <v>472</v>
      </c>
      <c r="G123" s="447"/>
      <c r="H123" s="450" t="s">
        <v>548</v>
      </c>
      <c r="I123" s="450"/>
      <c r="J123" s="316" t="s">
        <v>448</v>
      </c>
      <c r="K123" s="312">
        <v>43101</v>
      </c>
      <c r="L123" s="319" t="s">
        <v>500</v>
      </c>
      <c r="M123" s="318" t="s">
        <v>318</v>
      </c>
      <c r="N123" s="313" t="s">
        <v>481</v>
      </c>
      <c r="O123" s="314" t="s">
        <v>481</v>
      </c>
      <c r="P123" s="422" t="s">
        <v>488</v>
      </c>
      <c r="Q123" s="422"/>
      <c r="R123" s="422"/>
      <c r="S123" s="84" t="s">
        <v>55</v>
      </c>
      <c r="T123" s="45" t="s">
        <v>123</v>
      </c>
      <c r="U123" s="85">
        <v>1</v>
      </c>
      <c r="V123" s="334">
        <f t="shared" si="5"/>
        <v>1</v>
      </c>
      <c r="W123" s="334">
        <f t="shared" si="5"/>
        <v>1</v>
      </c>
      <c r="X123" s="56">
        <f t="shared" si="8"/>
        <v>1</v>
      </c>
      <c r="Y123" s="283">
        <f t="shared" si="9"/>
        <v>1</v>
      </c>
    </row>
    <row r="124" spans="1:25" s="86" customFormat="1" ht="195.75" customHeight="1" x14ac:dyDescent="0.25">
      <c r="A124" s="449" t="s">
        <v>485</v>
      </c>
      <c r="B124" s="449"/>
      <c r="C124" s="230" t="s">
        <v>428</v>
      </c>
      <c r="D124" s="309" t="s">
        <v>255</v>
      </c>
      <c r="E124" s="311" t="s">
        <v>456</v>
      </c>
      <c r="F124" s="447" t="s">
        <v>472</v>
      </c>
      <c r="G124" s="447"/>
      <c r="H124" s="450" t="s">
        <v>549</v>
      </c>
      <c r="I124" s="450"/>
      <c r="J124" s="316" t="s">
        <v>448</v>
      </c>
      <c r="K124" s="312">
        <v>43101</v>
      </c>
      <c r="L124" s="319" t="s">
        <v>496</v>
      </c>
      <c r="M124" s="318" t="s">
        <v>318</v>
      </c>
      <c r="N124" s="313" t="s">
        <v>481</v>
      </c>
      <c r="O124" s="314" t="s">
        <v>481</v>
      </c>
      <c r="P124" s="422" t="s">
        <v>488</v>
      </c>
      <c r="Q124" s="422"/>
      <c r="R124" s="422"/>
      <c r="S124" s="84" t="s">
        <v>55</v>
      </c>
      <c r="T124" s="45" t="s">
        <v>123</v>
      </c>
      <c r="U124" s="85">
        <v>1</v>
      </c>
      <c r="V124" s="334">
        <f t="shared" si="5"/>
        <v>1</v>
      </c>
      <c r="W124" s="334">
        <f t="shared" si="5"/>
        <v>1</v>
      </c>
      <c r="X124" s="56">
        <f t="shared" si="8"/>
        <v>1</v>
      </c>
      <c r="Y124" s="283">
        <f t="shared" si="9"/>
        <v>1</v>
      </c>
    </row>
    <row r="125" spans="1:25" s="86" customFormat="1" ht="195.75" customHeight="1" x14ac:dyDescent="0.25">
      <c r="A125" s="449" t="s">
        <v>485</v>
      </c>
      <c r="B125" s="449"/>
      <c r="C125" s="230" t="s">
        <v>428</v>
      </c>
      <c r="D125" s="309" t="s">
        <v>255</v>
      </c>
      <c r="E125" s="311" t="s">
        <v>456</v>
      </c>
      <c r="F125" s="447" t="s">
        <v>472</v>
      </c>
      <c r="G125" s="447"/>
      <c r="H125" s="450" t="s">
        <v>550</v>
      </c>
      <c r="I125" s="450"/>
      <c r="J125" s="316" t="s">
        <v>448</v>
      </c>
      <c r="K125" s="312">
        <v>43101</v>
      </c>
      <c r="L125" s="319" t="s">
        <v>491</v>
      </c>
      <c r="M125" s="318" t="s">
        <v>318</v>
      </c>
      <c r="N125" s="313" t="s">
        <v>481</v>
      </c>
      <c r="O125" s="314" t="s">
        <v>481</v>
      </c>
      <c r="P125" s="422" t="s">
        <v>488</v>
      </c>
      <c r="Q125" s="422"/>
      <c r="R125" s="422"/>
      <c r="S125" s="84" t="s">
        <v>55</v>
      </c>
      <c r="T125" s="45" t="s">
        <v>123</v>
      </c>
      <c r="U125" s="85">
        <v>1</v>
      </c>
      <c r="V125" s="334">
        <f t="shared" si="5"/>
        <v>1</v>
      </c>
      <c r="W125" s="334">
        <f t="shared" si="5"/>
        <v>1</v>
      </c>
      <c r="X125" s="56">
        <f t="shared" si="8"/>
        <v>1</v>
      </c>
      <c r="Y125" s="283">
        <f t="shared" si="9"/>
        <v>1</v>
      </c>
    </row>
    <row r="126" spans="1:25" s="86" customFormat="1" ht="195.75" customHeight="1" x14ac:dyDescent="0.25">
      <c r="A126" s="449" t="s">
        <v>485</v>
      </c>
      <c r="B126" s="449"/>
      <c r="C126" s="230" t="s">
        <v>428</v>
      </c>
      <c r="D126" s="309" t="s">
        <v>255</v>
      </c>
      <c r="E126" s="311" t="s">
        <v>456</v>
      </c>
      <c r="F126" s="447" t="s">
        <v>472</v>
      </c>
      <c r="G126" s="447"/>
      <c r="H126" s="450" t="s">
        <v>551</v>
      </c>
      <c r="I126" s="450"/>
      <c r="J126" s="316" t="s">
        <v>448</v>
      </c>
      <c r="K126" s="312">
        <v>43101</v>
      </c>
      <c r="L126" s="319" t="s">
        <v>500</v>
      </c>
      <c r="M126" s="318" t="s">
        <v>318</v>
      </c>
      <c r="N126" s="313" t="s">
        <v>481</v>
      </c>
      <c r="O126" s="314" t="s">
        <v>481</v>
      </c>
      <c r="P126" s="422" t="s">
        <v>488</v>
      </c>
      <c r="Q126" s="422"/>
      <c r="R126" s="422"/>
      <c r="S126" s="84" t="s">
        <v>55</v>
      </c>
      <c r="T126" s="45" t="s">
        <v>123</v>
      </c>
      <c r="U126" s="85">
        <v>1</v>
      </c>
      <c r="V126" s="334">
        <f t="shared" si="5"/>
        <v>1</v>
      </c>
      <c r="W126" s="334">
        <f t="shared" si="5"/>
        <v>1</v>
      </c>
      <c r="X126" s="56">
        <f t="shared" si="8"/>
        <v>1</v>
      </c>
      <c r="Y126" s="283">
        <f t="shared" si="9"/>
        <v>1</v>
      </c>
    </row>
    <row r="127" spans="1:25" s="86" customFormat="1" ht="195.75" customHeight="1" x14ac:dyDescent="0.25">
      <c r="A127" s="449" t="s">
        <v>485</v>
      </c>
      <c r="B127" s="449"/>
      <c r="C127" s="230" t="s">
        <v>428</v>
      </c>
      <c r="D127" s="309" t="s">
        <v>255</v>
      </c>
      <c r="E127" s="311" t="s">
        <v>456</v>
      </c>
      <c r="F127" s="447" t="s">
        <v>472</v>
      </c>
      <c r="G127" s="447"/>
      <c r="H127" s="450" t="s">
        <v>552</v>
      </c>
      <c r="I127" s="450"/>
      <c r="J127" s="316" t="s">
        <v>448</v>
      </c>
      <c r="K127" s="312">
        <v>43101</v>
      </c>
      <c r="L127" s="319" t="s">
        <v>491</v>
      </c>
      <c r="M127" s="318" t="s">
        <v>318</v>
      </c>
      <c r="N127" s="313" t="s">
        <v>481</v>
      </c>
      <c r="O127" s="314" t="s">
        <v>481</v>
      </c>
      <c r="P127" s="422" t="s">
        <v>488</v>
      </c>
      <c r="Q127" s="422"/>
      <c r="R127" s="422"/>
      <c r="S127" s="84" t="s">
        <v>55</v>
      </c>
      <c r="T127" s="45" t="s">
        <v>123</v>
      </c>
      <c r="U127" s="85">
        <v>1</v>
      </c>
      <c r="V127" s="334">
        <f t="shared" si="5"/>
        <v>1</v>
      </c>
      <c r="W127" s="334">
        <f t="shared" si="5"/>
        <v>1</v>
      </c>
      <c r="X127" s="56">
        <f t="shared" si="8"/>
        <v>1</v>
      </c>
      <c r="Y127" s="283">
        <f t="shared" si="9"/>
        <v>1</v>
      </c>
    </row>
    <row r="128" spans="1:25" s="86" customFormat="1" ht="195.75" customHeight="1" x14ac:dyDescent="0.25">
      <c r="A128" s="449" t="s">
        <v>485</v>
      </c>
      <c r="B128" s="449"/>
      <c r="C128" s="230" t="s">
        <v>428</v>
      </c>
      <c r="D128" s="309" t="s">
        <v>255</v>
      </c>
      <c r="E128" s="311" t="s">
        <v>456</v>
      </c>
      <c r="F128" s="447" t="s">
        <v>472</v>
      </c>
      <c r="G128" s="447"/>
      <c r="H128" s="450" t="s">
        <v>553</v>
      </c>
      <c r="I128" s="450"/>
      <c r="J128" s="316" t="s">
        <v>448</v>
      </c>
      <c r="K128" s="312">
        <v>43101</v>
      </c>
      <c r="L128" s="319" t="s">
        <v>496</v>
      </c>
      <c r="M128" s="318" t="s">
        <v>318</v>
      </c>
      <c r="N128" s="313" t="s">
        <v>481</v>
      </c>
      <c r="O128" s="314" t="s">
        <v>481</v>
      </c>
      <c r="P128" s="422" t="s">
        <v>488</v>
      </c>
      <c r="Q128" s="422"/>
      <c r="R128" s="422"/>
      <c r="S128" s="84" t="s">
        <v>55</v>
      </c>
      <c r="T128" s="45" t="s">
        <v>123</v>
      </c>
      <c r="U128" s="85">
        <v>1</v>
      </c>
      <c r="V128" s="334">
        <f t="shared" si="5"/>
        <v>1</v>
      </c>
      <c r="W128" s="334">
        <f t="shared" si="5"/>
        <v>1</v>
      </c>
      <c r="X128" s="56">
        <f t="shared" si="8"/>
        <v>1</v>
      </c>
      <c r="Y128" s="283">
        <f t="shared" si="9"/>
        <v>1</v>
      </c>
    </row>
    <row r="129" spans="1:25" s="86" customFormat="1" ht="195.75" customHeight="1" x14ac:dyDescent="0.25">
      <c r="A129" s="449" t="s">
        <v>485</v>
      </c>
      <c r="B129" s="449"/>
      <c r="C129" s="230" t="s">
        <v>428</v>
      </c>
      <c r="D129" s="309" t="s">
        <v>255</v>
      </c>
      <c r="E129" s="311" t="s">
        <v>456</v>
      </c>
      <c r="F129" s="447" t="s">
        <v>472</v>
      </c>
      <c r="G129" s="447"/>
      <c r="H129" s="450" t="s">
        <v>554</v>
      </c>
      <c r="I129" s="450"/>
      <c r="J129" s="316" t="s">
        <v>448</v>
      </c>
      <c r="K129" s="312">
        <v>43101</v>
      </c>
      <c r="L129" s="319" t="s">
        <v>496</v>
      </c>
      <c r="M129" s="318" t="s">
        <v>318</v>
      </c>
      <c r="N129" s="313" t="s">
        <v>481</v>
      </c>
      <c r="O129" s="314" t="s">
        <v>481</v>
      </c>
      <c r="P129" s="422" t="s">
        <v>488</v>
      </c>
      <c r="Q129" s="422"/>
      <c r="R129" s="422"/>
      <c r="S129" s="84" t="s">
        <v>55</v>
      </c>
      <c r="T129" s="45" t="s">
        <v>123</v>
      </c>
      <c r="U129" s="85">
        <v>1</v>
      </c>
      <c r="V129" s="334">
        <f t="shared" si="5"/>
        <v>1</v>
      </c>
      <c r="W129" s="334">
        <f t="shared" si="5"/>
        <v>1</v>
      </c>
      <c r="X129" s="56">
        <f t="shared" si="8"/>
        <v>1</v>
      </c>
      <c r="Y129" s="283">
        <f t="shared" si="9"/>
        <v>1</v>
      </c>
    </row>
    <row r="130" spans="1:25" s="86" customFormat="1" ht="195.75" customHeight="1" x14ac:dyDescent="0.25">
      <c r="A130" s="449" t="s">
        <v>485</v>
      </c>
      <c r="B130" s="449"/>
      <c r="C130" s="230" t="s">
        <v>428</v>
      </c>
      <c r="D130" s="309" t="s">
        <v>255</v>
      </c>
      <c r="E130" s="311" t="s">
        <v>456</v>
      </c>
      <c r="F130" s="447" t="s">
        <v>472</v>
      </c>
      <c r="G130" s="447"/>
      <c r="H130" s="450" t="s">
        <v>555</v>
      </c>
      <c r="I130" s="450"/>
      <c r="J130" s="316" t="s">
        <v>448</v>
      </c>
      <c r="K130" s="312">
        <v>43101</v>
      </c>
      <c r="L130" s="319" t="s">
        <v>496</v>
      </c>
      <c r="M130" s="318" t="s">
        <v>318</v>
      </c>
      <c r="N130" s="313" t="s">
        <v>481</v>
      </c>
      <c r="O130" s="314" t="s">
        <v>481</v>
      </c>
      <c r="P130" s="422" t="s">
        <v>488</v>
      </c>
      <c r="Q130" s="422"/>
      <c r="R130" s="422"/>
      <c r="S130" s="84" t="s">
        <v>55</v>
      </c>
      <c r="T130" s="45" t="s">
        <v>123</v>
      </c>
      <c r="U130" s="85">
        <v>1</v>
      </c>
      <c r="V130" s="334">
        <f t="shared" si="5"/>
        <v>1</v>
      </c>
      <c r="W130" s="334">
        <f t="shared" si="5"/>
        <v>1</v>
      </c>
      <c r="X130" s="56">
        <f t="shared" si="8"/>
        <v>1</v>
      </c>
      <c r="Y130" s="283">
        <f t="shared" si="9"/>
        <v>1</v>
      </c>
    </row>
    <row r="131" spans="1:25" s="86" customFormat="1" ht="195.75" customHeight="1" x14ac:dyDescent="0.25">
      <c r="A131" s="449" t="s">
        <v>485</v>
      </c>
      <c r="B131" s="449"/>
      <c r="C131" s="230" t="s">
        <v>428</v>
      </c>
      <c r="D131" s="309" t="s">
        <v>255</v>
      </c>
      <c r="E131" s="311" t="s">
        <v>456</v>
      </c>
      <c r="F131" s="447" t="s">
        <v>472</v>
      </c>
      <c r="G131" s="447"/>
      <c r="H131" s="450" t="s">
        <v>556</v>
      </c>
      <c r="I131" s="450"/>
      <c r="J131" s="316" t="s">
        <v>448</v>
      </c>
      <c r="K131" s="312">
        <v>43101</v>
      </c>
      <c r="L131" s="319" t="s">
        <v>500</v>
      </c>
      <c r="M131" s="318" t="s">
        <v>318</v>
      </c>
      <c r="N131" s="313" t="s">
        <v>481</v>
      </c>
      <c r="O131" s="314" t="s">
        <v>481</v>
      </c>
      <c r="P131" s="422" t="s">
        <v>488</v>
      </c>
      <c r="Q131" s="422"/>
      <c r="R131" s="422"/>
      <c r="S131" s="84" t="s">
        <v>55</v>
      </c>
      <c r="T131" s="45" t="s">
        <v>123</v>
      </c>
      <c r="U131" s="85">
        <v>1</v>
      </c>
      <c r="V131" s="334">
        <f t="shared" ref="V131:W179" si="10">+U131</f>
        <v>1</v>
      </c>
      <c r="W131" s="334">
        <f t="shared" si="10"/>
        <v>1</v>
      </c>
      <c r="X131" s="56">
        <f t="shared" si="8"/>
        <v>1</v>
      </c>
      <c r="Y131" s="283">
        <f t="shared" si="9"/>
        <v>1</v>
      </c>
    </row>
    <row r="132" spans="1:25" s="86" customFormat="1" ht="195.75" customHeight="1" x14ac:dyDescent="0.25">
      <c r="A132" s="449" t="s">
        <v>485</v>
      </c>
      <c r="B132" s="449"/>
      <c r="C132" s="230" t="s">
        <v>428</v>
      </c>
      <c r="D132" s="309" t="s">
        <v>255</v>
      </c>
      <c r="E132" s="311" t="s">
        <v>456</v>
      </c>
      <c r="F132" s="447" t="s">
        <v>472</v>
      </c>
      <c r="G132" s="447"/>
      <c r="H132" s="450" t="s">
        <v>557</v>
      </c>
      <c r="I132" s="450"/>
      <c r="J132" s="316" t="s">
        <v>448</v>
      </c>
      <c r="K132" s="312">
        <v>43101</v>
      </c>
      <c r="L132" s="319" t="s">
        <v>487</v>
      </c>
      <c r="M132" s="318" t="s">
        <v>318</v>
      </c>
      <c r="N132" s="313" t="s">
        <v>481</v>
      </c>
      <c r="O132" s="314" t="s">
        <v>481</v>
      </c>
      <c r="P132" s="422" t="s">
        <v>488</v>
      </c>
      <c r="Q132" s="422"/>
      <c r="R132" s="422"/>
      <c r="S132" s="84" t="s">
        <v>55</v>
      </c>
      <c r="T132" s="45" t="s">
        <v>123</v>
      </c>
      <c r="U132" s="85">
        <v>1</v>
      </c>
      <c r="V132" s="334">
        <f t="shared" si="10"/>
        <v>1</v>
      </c>
      <c r="W132" s="334">
        <f t="shared" si="10"/>
        <v>1</v>
      </c>
      <c r="X132" s="56">
        <f t="shared" si="8"/>
        <v>1</v>
      </c>
      <c r="Y132" s="283">
        <f t="shared" si="9"/>
        <v>1</v>
      </c>
    </row>
    <row r="133" spans="1:25" s="86" customFormat="1" ht="195.75" customHeight="1" x14ac:dyDescent="0.25">
      <c r="A133" s="449" t="s">
        <v>485</v>
      </c>
      <c r="B133" s="449"/>
      <c r="C133" s="230" t="s">
        <v>428</v>
      </c>
      <c r="D133" s="309" t="s">
        <v>255</v>
      </c>
      <c r="E133" s="311" t="s">
        <v>456</v>
      </c>
      <c r="F133" s="447" t="s">
        <v>472</v>
      </c>
      <c r="G133" s="447"/>
      <c r="H133" s="450" t="s">
        <v>558</v>
      </c>
      <c r="I133" s="450"/>
      <c r="J133" s="316" t="s">
        <v>448</v>
      </c>
      <c r="K133" s="312">
        <v>43101</v>
      </c>
      <c r="L133" s="319" t="s">
        <v>500</v>
      </c>
      <c r="M133" s="318" t="s">
        <v>318</v>
      </c>
      <c r="N133" s="313" t="s">
        <v>481</v>
      </c>
      <c r="O133" s="314" t="s">
        <v>481</v>
      </c>
      <c r="P133" s="422" t="s">
        <v>488</v>
      </c>
      <c r="Q133" s="422"/>
      <c r="R133" s="422"/>
      <c r="S133" s="84" t="s">
        <v>55</v>
      </c>
      <c r="T133" s="45" t="s">
        <v>123</v>
      </c>
      <c r="U133" s="85">
        <v>1</v>
      </c>
      <c r="V133" s="334">
        <f t="shared" si="10"/>
        <v>1</v>
      </c>
      <c r="W133" s="334">
        <f t="shared" si="10"/>
        <v>1</v>
      </c>
      <c r="X133" s="56">
        <f t="shared" si="8"/>
        <v>1</v>
      </c>
      <c r="Y133" s="283">
        <f t="shared" si="9"/>
        <v>1</v>
      </c>
    </row>
    <row r="134" spans="1:25" s="86" customFormat="1" ht="195.75" customHeight="1" x14ac:dyDescent="0.25">
      <c r="A134" s="449" t="s">
        <v>485</v>
      </c>
      <c r="B134" s="449"/>
      <c r="C134" s="230" t="s">
        <v>428</v>
      </c>
      <c r="D134" s="309" t="s">
        <v>255</v>
      </c>
      <c r="E134" s="311" t="s">
        <v>456</v>
      </c>
      <c r="F134" s="447" t="s">
        <v>472</v>
      </c>
      <c r="G134" s="447"/>
      <c r="H134" s="450" t="s">
        <v>559</v>
      </c>
      <c r="I134" s="450"/>
      <c r="J134" s="316" t="s">
        <v>448</v>
      </c>
      <c r="K134" s="312">
        <v>43101</v>
      </c>
      <c r="L134" s="319" t="s">
        <v>487</v>
      </c>
      <c r="M134" s="318" t="s">
        <v>318</v>
      </c>
      <c r="N134" s="313" t="s">
        <v>481</v>
      </c>
      <c r="O134" s="314" t="s">
        <v>481</v>
      </c>
      <c r="P134" s="422" t="s">
        <v>488</v>
      </c>
      <c r="Q134" s="422"/>
      <c r="R134" s="422"/>
      <c r="S134" s="84" t="s">
        <v>55</v>
      </c>
      <c r="T134" s="45" t="s">
        <v>123</v>
      </c>
      <c r="U134" s="85">
        <v>1</v>
      </c>
      <c r="V134" s="334">
        <f t="shared" si="10"/>
        <v>1</v>
      </c>
      <c r="W134" s="334">
        <f t="shared" si="10"/>
        <v>1</v>
      </c>
      <c r="X134" s="56">
        <f t="shared" si="8"/>
        <v>1</v>
      </c>
      <c r="Y134" s="283">
        <f t="shared" si="9"/>
        <v>1</v>
      </c>
    </row>
    <row r="135" spans="1:25" s="86" customFormat="1" ht="195.75" customHeight="1" x14ac:dyDescent="0.25">
      <c r="A135" s="449" t="s">
        <v>485</v>
      </c>
      <c r="B135" s="449"/>
      <c r="C135" s="230" t="s">
        <v>428</v>
      </c>
      <c r="D135" s="309" t="s">
        <v>255</v>
      </c>
      <c r="E135" s="311" t="s">
        <v>456</v>
      </c>
      <c r="F135" s="447" t="s">
        <v>472</v>
      </c>
      <c r="G135" s="447"/>
      <c r="H135" s="450" t="s">
        <v>560</v>
      </c>
      <c r="I135" s="450"/>
      <c r="J135" s="316" t="s">
        <v>448</v>
      </c>
      <c r="K135" s="312">
        <v>43101</v>
      </c>
      <c r="L135" s="319" t="s">
        <v>487</v>
      </c>
      <c r="M135" s="318" t="s">
        <v>318</v>
      </c>
      <c r="N135" s="313" t="s">
        <v>481</v>
      </c>
      <c r="O135" s="314" t="s">
        <v>481</v>
      </c>
      <c r="P135" s="422" t="s">
        <v>561</v>
      </c>
      <c r="Q135" s="422"/>
      <c r="R135" s="422"/>
      <c r="S135" s="84" t="s">
        <v>55</v>
      </c>
      <c r="T135" s="45" t="s">
        <v>123</v>
      </c>
      <c r="U135" s="85">
        <v>1</v>
      </c>
      <c r="V135" s="334">
        <f t="shared" si="10"/>
        <v>1</v>
      </c>
      <c r="W135" s="334">
        <f t="shared" si="10"/>
        <v>1</v>
      </c>
      <c r="X135" s="56">
        <f t="shared" si="8"/>
        <v>1</v>
      </c>
      <c r="Y135" s="283">
        <f t="shared" si="9"/>
        <v>1</v>
      </c>
    </row>
    <row r="136" spans="1:25" s="86" customFormat="1" ht="195.75" customHeight="1" x14ac:dyDescent="0.25">
      <c r="A136" s="449" t="s">
        <v>485</v>
      </c>
      <c r="B136" s="449"/>
      <c r="C136" s="230" t="s">
        <v>428</v>
      </c>
      <c r="D136" s="309" t="s">
        <v>255</v>
      </c>
      <c r="E136" s="311" t="s">
        <v>456</v>
      </c>
      <c r="F136" s="447" t="s">
        <v>472</v>
      </c>
      <c r="G136" s="447"/>
      <c r="H136" s="450" t="s">
        <v>562</v>
      </c>
      <c r="I136" s="450"/>
      <c r="J136" s="316" t="s">
        <v>448</v>
      </c>
      <c r="K136" s="312">
        <v>43101</v>
      </c>
      <c r="L136" s="319" t="s">
        <v>487</v>
      </c>
      <c r="M136" s="318" t="s">
        <v>318</v>
      </c>
      <c r="N136" s="313" t="s">
        <v>481</v>
      </c>
      <c r="O136" s="314" t="s">
        <v>481</v>
      </c>
      <c r="P136" s="422" t="s">
        <v>488</v>
      </c>
      <c r="Q136" s="422"/>
      <c r="R136" s="422"/>
      <c r="S136" s="84" t="s">
        <v>55</v>
      </c>
      <c r="T136" s="45" t="s">
        <v>123</v>
      </c>
      <c r="U136" s="85">
        <v>1</v>
      </c>
      <c r="V136" s="334">
        <f t="shared" si="10"/>
        <v>1</v>
      </c>
      <c r="W136" s="334">
        <f t="shared" si="10"/>
        <v>1</v>
      </c>
      <c r="X136" s="56">
        <f t="shared" si="8"/>
        <v>1</v>
      </c>
      <c r="Y136" s="283">
        <f t="shared" si="9"/>
        <v>1</v>
      </c>
    </row>
    <row r="137" spans="1:25" s="86" customFormat="1" ht="195.75" customHeight="1" x14ac:dyDescent="0.25">
      <c r="A137" s="449" t="s">
        <v>485</v>
      </c>
      <c r="B137" s="449"/>
      <c r="C137" s="230" t="s">
        <v>428</v>
      </c>
      <c r="D137" s="309" t="s">
        <v>255</v>
      </c>
      <c r="E137" s="311" t="s">
        <v>456</v>
      </c>
      <c r="F137" s="447" t="s">
        <v>472</v>
      </c>
      <c r="G137" s="447"/>
      <c r="H137" s="450" t="s">
        <v>563</v>
      </c>
      <c r="I137" s="450"/>
      <c r="J137" s="316" t="s">
        <v>448</v>
      </c>
      <c r="K137" s="312">
        <v>43101</v>
      </c>
      <c r="L137" s="319" t="s">
        <v>487</v>
      </c>
      <c r="M137" s="318" t="s">
        <v>318</v>
      </c>
      <c r="N137" s="313" t="s">
        <v>481</v>
      </c>
      <c r="O137" s="314" t="s">
        <v>481</v>
      </c>
      <c r="P137" s="422" t="s">
        <v>488</v>
      </c>
      <c r="Q137" s="422"/>
      <c r="R137" s="422"/>
      <c r="S137" s="84" t="s">
        <v>55</v>
      </c>
      <c r="T137" s="45" t="s">
        <v>123</v>
      </c>
      <c r="U137" s="85">
        <v>1</v>
      </c>
      <c r="V137" s="334">
        <f t="shared" si="10"/>
        <v>1</v>
      </c>
      <c r="W137" s="334">
        <f t="shared" si="10"/>
        <v>1</v>
      </c>
      <c r="X137" s="56">
        <f t="shared" si="8"/>
        <v>1</v>
      </c>
      <c r="Y137" s="283">
        <f t="shared" si="9"/>
        <v>1</v>
      </c>
    </row>
    <row r="138" spans="1:25" s="86" customFormat="1" ht="195.75" customHeight="1" x14ac:dyDescent="0.25">
      <c r="A138" s="449" t="s">
        <v>485</v>
      </c>
      <c r="B138" s="449"/>
      <c r="C138" s="230" t="s">
        <v>428</v>
      </c>
      <c r="D138" s="309" t="s">
        <v>255</v>
      </c>
      <c r="E138" s="311" t="s">
        <v>456</v>
      </c>
      <c r="F138" s="447" t="s">
        <v>472</v>
      </c>
      <c r="G138" s="447"/>
      <c r="H138" s="450" t="s">
        <v>564</v>
      </c>
      <c r="I138" s="450"/>
      <c r="J138" s="316" t="s">
        <v>448</v>
      </c>
      <c r="K138" s="312">
        <v>43101</v>
      </c>
      <c r="L138" s="319" t="s">
        <v>487</v>
      </c>
      <c r="M138" s="318" t="s">
        <v>318</v>
      </c>
      <c r="N138" s="313" t="s">
        <v>481</v>
      </c>
      <c r="O138" s="314" t="s">
        <v>481</v>
      </c>
      <c r="P138" s="422" t="s">
        <v>488</v>
      </c>
      <c r="Q138" s="422"/>
      <c r="R138" s="422"/>
      <c r="S138" s="84" t="s">
        <v>55</v>
      </c>
      <c r="T138" s="45" t="s">
        <v>123</v>
      </c>
      <c r="U138" s="85">
        <v>1</v>
      </c>
      <c r="V138" s="334">
        <f t="shared" si="10"/>
        <v>1</v>
      </c>
      <c r="W138" s="334">
        <f t="shared" si="10"/>
        <v>1</v>
      </c>
      <c r="X138" s="56">
        <f t="shared" si="8"/>
        <v>1</v>
      </c>
      <c r="Y138" s="283">
        <f t="shared" si="9"/>
        <v>1</v>
      </c>
    </row>
    <row r="139" spans="1:25" s="86" customFormat="1" ht="195.75" customHeight="1" x14ac:dyDescent="0.25">
      <c r="A139" s="449" t="s">
        <v>485</v>
      </c>
      <c r="B139" s="449"/>
      <c r="C139" s="230" t="s">
        <v>428</v>
      </c>
      <c r="D139" s="309" t="s">
        <v>255</v>
      </c>
      <c r="E139" s="311" t="s">
        <v>456</v>
      </c>
      <c r="F139" s="447" t="s">
        <v>472</v>
      </c>
      <c r="G139" s="447"/>
      <c r="H139" s="450" t="s">
        <v>565</v>
      </c>
      <c r="I139" s="450"/>
      <c r="J139" s="316" t="s">
        <v>448</v>
      </c>
      <c r="K139" s="312">
        <v>43101</v>
      </c>
      <c r="L139" s="319" t="s">
        <v>487</v>
      </c>
      <c r="M139" s="318" t="s">
        <v>318</v>
      </c>
      <c r="N139" s="313" t="s">
        <v>481</v>
      </c>
      <c r="O139" s="314" t="s">
        <v>481</v>
      </c>
      <c r="P139" s="422" t="s">
        <v>488</v>
      </c>
      <c r="Q139" s="422"/>
      <c r="R139" s="422"/>
      <c r="S139" s="84" t="s">
        <v>55</v>
      </c>
      <c r="T139" s="45" t="s">
        <v>123</v>
      </c>
      <c r="U139" s="85">
        <v>1</v>
      </c>
      <c r="V139" s="334">
        <f t="shared" si="10"/>
        <v>1</v>
      </c>
      <c r="W139" s="334">
        <f t="shared" si="10"/>
        <v>1</v>
      </c>
      <c r="X139" s="56">
        <f t="shared" si="8"/>
        <v>1</v>
      </c>
      <c r="Y139" s="283">
        <f t="shared" si="9"/>
        <v>1</v>
      </c>
    </row>
    <row r="140" spans="1:25" s="86" customFormat="1" ht="195.75" customHeight="1" x14ac:dyDescent="0.25">
      <c r="A140" s="449" t="s">
        <v>485</v>
      </c>
      <c r="B140" s="449"/>
      <c r="C140" s="230" t="s">
        <v>428</v>
      </c>
      <c r="D140" s="309" t="s">
        <v>255</v>
      </c>
      <c r="E140" s="311" t="s">
        <v>456</v>
      </c>
      <c r="F140" s="447" t="s">
        <v>472</v>
      </c>
      <c r="G140" s="447"/>
      <c r="H140" s="450" t="s">
        <v>566</v>
      </c>
      <c r="I140" s="450"/>
      <c r="J140" s="316" t="s">
        <v>448</v>
      </c>
      <c r="K140" s="312">
        <v>43101</v>
      </c>
      <c r="L140" s="319" t="s">
        <v>487</v>
      </c>
      <c r="M140" s="318" t="s">
        <v>318</v>
      </c>
      <c r="N140" s="313" t="s">
        <v>481</v>
      </c>
      <c r="O140" s="314" t="s">
        <v>481</v>
      </c>
      <c r="P140" s="422" t="s">
        <v>488</v>
      </c>
      <c r="Q140" s="422"/>
      <c r="R140" s="422"/>
      <c r="S140" s="84" t="s">
        <v>55</v>
      </c>
      <c r="T140" s="45" t="s">
        <v>123</v>
      </c>
      <c r="U140" s="85">
        <v>1</v>
      </c>
      <c r="V140" s="334">
        <f t="shared" si="10"/>
        <v>1</v>
      </c>
      <c r="W140" s="334">
        <f t="shared" si="10"/>
        <v>1</v>
      </c>
      <c r="X140" s="56">
        <f t="shared" si="8"/>
        <v>1</v>
      </c>
      <c r="Y140" s="283">
        <f t="shared" si="9"/>
        <v>1</v>
      </c>
    </row>
    <row r="141" spans="1:25" s="86" customFormat="1" ht="195.75" customHeight="1" x14ac:dyDescent="0.25">
      <c r="A141" s="449" t="s">
        <v>485</v>
      </c>
      <c r="B141" s="449"/>
      <c r="C141" s="230" t="s">
        <v>428</v>
      </c>
      <c r="D141" s="309" t="s">
        <v>255</v>
      </c>
      <c r="E141" s="311" t="s">
        <v>456</v>
      </c>
      <c r="F141" s="447" t="s">
        <v>472</v>
      </c>
      <c r="G141" s="447"/>
      <c r="H141" s="450" t="s">
        <v>567</v>
      </c>
      <c r="I141" s="450"/>
      <c r="J141" s="316" t="s">
        <v>448</v>
      </c>
      <c r="K141" s="312">
        <v>43101</v>
      </c>
      <c r="L141" s="319" t="s">
        <v>487</v>
      </c>
      <c r="M141" s="318" t="s">
        <v>318</v>
      </c>
      <c r="N141" s="313" t="s">
        <v>481</v>
      </c>
      <c r="O141" s="314" t="s">
        <v>481</v>
      </c>
      <c r="P141" s="422" t="s">
        <v>488</v>
      </c>
      <c r="Q141" s="422"/>
      <c r="R141" s="422"/>
      <c r="S141" s="84" t="s">
        <v>55</v>
      </c>
      <c r="T141" s="45" t="s">
        <v>123</v>
      </c>
      <c r="U141" s="85">
        <v>1</v>
      </c>
      <c r="V141" s="334">
        <f t="shared" si="10"/>
        <v>1</v>
      </c>
      <c r="W141" s="334">
        <f t="shared" si="10"/>
        <v>1</v>
      </c>
      <c r="X141" s="56">
        <f t="shared" si="8"/>
        <v>1</v>
      </c>
      <c r="Y141" s="283">
        <f t="shared" si="9"/>
        <v>1</v>
      </c>
    </row>
    <row r="142" spans="1:25" s="86" customFormat="1" ht="195.75" customHeight="1" x14ac:dyDescent="0.25">
      <c r="A142" s="449" t="s">
        <v>485</v>
      </c>
      <c r="B142" s="449"/>
      <c r="C142" s="230" t="s">
        <v>428</v>
      </c>
      <c r="D142" s="309" t="s">
        <v>255</v>
      </c>
      <c r="E142" s="311" t="s">
        <v>456</v>
      </c>
      <c r="F142" s="447" t="s">
        <v>472</v>
      </c>
      <c r="G142" s="447"/>
      <c r="H142" s="450" t="s">
        <v>568</v>
      </c>
      <c r="I142" s="450"/>
      <c r="J142" s="316" t="s">
        <v>448</v>
      </c>
      <c r="K142" s="312">
        <v>43101</v>
      </c>
      <c r="L142" s="319" t="s">
        <v>487</v>
      </c>
      <c r="M142" s="318" t="s">
        <v>318</v>
      </c>
      <c r="N142" s="313" t="s">
        <v>481</v>
      </c>
      <c r="O142" s="314" t="s">
        <v>481</v>
      </c>
      <c r="P142" s="422" t="s">
        <v>488</v>
      </c>
      <c r="Q142" s="422"/>
      <c r="R142" s="422"/>
      <c r="S142" s="84" t="s">
        <v>55</v>
      </c>
      <c r="T142" s="45" t="s">
        <v>123</v>
      </c>
      <c r="U142" s="85">
        <v>1</v>
      </c>
      <c r="V142" s="334">
        <f t="shared" si="10"/>
        <v>1</v>
      </c>
      <c r="W142" s="334">
        <f t="shared" si="10"/>
        <v>1</v>
      </c>
      <c r="X142" s="56">
        <f t="shared" si="8"/>
        <v>1</v>
      </c>
      <c r="Y142" s="283">
        <f t="shared" si="9"/>
        <v>1</v>
      </c>
    </row>
    <row r="143" spans="1:25" s="86" customFormat="1" ht="195.75" customHeight="1" x14ac:dyDescent="0.25">
      <c r="A143" s="449" t="s">
        <v>485</v>
      </c>
      <c r="B143" s="449"/>
      <c r="C143" s="230" t="s">
        <v>428</v>
      </c>
      <c r="D143" s="309" t="s">
        <v>255</v>
      </c>
      <c r="E143" s="311" t="s">
        <v>456</v>
      </c>
      <c r="F143" s="447" t="s">
        <v>472</v>
      </c>
      <c r="G143" s="447"/>
      <c r="H143" s="450" t="s">
        <v>569</v>
      </c>
      <c r="I143" s="450"/>
      <c r="J143" s="316" t="s">
        <v>448</v>
      </c>
      <c r="K143" s="312">
        <v>43101</v>
      </c>
      <c r="L143" s="319" t="s">
        <v>491</v>
      </c>
      <c r="M143" s="318" t="s">
        <v>318</v>
      </c>
      <c r="N143" s="313" t="s">
        <v>481</v>
      </c>
      <c r="O143" s="314" t="s">
        <v>481</v>
      </c>
      <c r="P143" s="422" t="s">
        <v>488</v>
      </c>
      <c r="Q143" s="422"/>
      <c r="R143" s="422"/>
      <c r="S143" s="84" t="s">
        <v>55</v>
      </c>
      <c r="T143" s="45" t="s">
        <v>123</v>
      </c>
      <c r="U143" s="85">
        <v>1</v>
      </c>
      <c r="V143" s="334">
        <f t="shared" si="10"/>
        <v>1</v>
      </c>
      <c r="W143" s="334">
        <f t="shared" si="10"/>
        <v>1</v>
      </c>
      <c r="X143" s="56">
        <f t="shared" ref="X143:X174" si="11">+W143/V143</f>
        <v>1</v>
      </c>
      <c r="Y143" s="283">
        <f t="shared" si="9"/>
        <v>1</v>
      </c>
    </row>
    <row r="144" spans="1:25" s="86" customFormat="1" ht="195.75" customHeight="1" x14ac:dyDescent="0.25">
      <c r="A144" s="449" t="s">
        <v>485</v>
      </c>
      <c r="B144" s="449"/>
      <c r="C144" s="230" t="s">
        <v>428</v>
      </c>
      <c r="D144" s="309" t="s">
        <v>255</v>
      </c>
      <c r="E144" s="311" t="s">
        <v>456</v>
      </c>
      <c r="F144" s="447" t="s">
        <v>472</v>
      </c>
      <c r="G144" s="447"/>
      <c r="H144" s="450" t="s">
        <v>570</v>
      </c>
      <c r="I144" s="450"/>
      <c r="J144" s="316" t="s">
        <v>448</v>
      </c>
      <c r="K144" s="312">
        <v>43101</v>
      </c>
      <c r="L144" s="319" t="s">
        <v>487</v>
      </c>
      <c r="M144" s="318" t="s">
        <v>318</v>
      </c>
      <c r="N144" s="313" t="s">
        <v>481</v>
      </c>
      <c r="O144" s="314" t="s">
        <v>481</v>
      </c>
      <c r="P144" s="422" t="s">
        <v>488</v>
      </c>
      <c r="Q144" s="422"/>
      <c r="R144" s="422"/>
      <c r="S144" s="84" t="s">
        <v>55</v>
      </c>
      <c r="T144" s="45" t="s">
        <v>123</v>
      </c>
      <c r="U144" s="85">
        <v>1</v>
      </c>
      <c r="V144" s="334">
        <f t="shared" si="10"/>
        <v>1</v>
      </c>
      <c r="W144" s="334">
        <f t="shared" si="10"/>
        <v>1</v>
      </c>
      <c r="X144" s="56">
        <f t="shared" si="11"/>
        <v>1</v>
      </c>
      <c r="Y144" s="283">
        <f t="shared" si="9"/>
        <v>1</v>
      </c>
    </row>
    <row r="145" spans="1:25" s="86" customFormat="1" ht="195.75" customHeight="1" x14ac:dyDescent="0.25">
      <c r="A145" s="449" t="s">
        <v>485</v>
      </c>
      <c r="B145" s="449"/>
      <c r="C145" s="230" t="s">
        <v>428</v>
      </c>
      <c r="D145" s="309" t="s">
        <v>255</v>
      </c>
      <c r="E145" s="311" t="s">
        <v>456</v>
      </c>
      <c r="F145" s="447" t="s">
        <v>472</v>
      </c>
      <c r="G145" s="447"/>
      <c r="H145" s="450" t="s">
        <v>571</v>
      </c>
      <c r="I145" s="450"/>
      <c r="J145" s="316" t="s">
        <v>448</v>
      </c>
      <c r="K145" s="312">
        <v>43101</v>
      </c>
      <c r="L145" s="319" t="s">
        <v>487</v>
      </c>
      <c r="M145" s="318" t="s">
        <v>318</v>
      </c>
      <c r="N145" s="313" t="s">
        <v>481</v>
      </c>
      <c r="O145" s="314" t="s">
        <v>481</v>
      </c>
      <c r="P145" s="422" t="s">
        <v>488</v>
      </c>
      <c r="Q145" s="422"/>
      <c r="R145" s="422"/>
      <c r="S145" s="84" t="s">
        <v>55</v>
      </c>
      <c r="T145" s="45" t="s">
        <v>123</v>
      </c>
      <c r="U145" s="85">
        <v>1</v>
      </c>
      <c r="V145" s="334">
        <f t="shared" si="10"/>
        <v>1</v>
      </c>
      <c r="W145" s="334">
        <f t="shared" si="10"/>
        <v>1</v>
      </c>
      <c r="X145" s="56">
        <f t="shared" si="11"/>
        <v>1</v>
      </c>
      <c r="Y145" s="283">
        <f t="shared" si="9"/>
        <v>1</v>
      </c>
    </row>
    <row r="146" spans="1:25" s="86" customFormat="1" ht="195.75" customHeight="1" x14ac:dyDescent="0.25">
      <c r="A146" s="449" t="s">
        <v>485</v>
      </c>
      <c r="B146" s="449"/>
      <c r="C146" s="230" t="s">
        <v>428</v>
      </c>
      <c r="D146" s="309" t="s">
        <v>255</v>
      </c>
      <c r="E146" s="311" t="s">
        <v>456</v>
      </c>
      <c r="F146" s="447" t="s">
        <v>472</v>
      </c>
      <c r="G146" s="447"/>
      <c r="H146" s="450" t="s">
        <v>572</v>
      </c>
      <c r="I146" s="450"/>
      <c r="J146" s="316" t="s">
        <v>448</v>
      </c>
      <c r="K146" s="312">
        <v>43101</v>
      </c>
      <c r="L146" s="319" t="s">
        <v>487</v>
      </c>
      <c r="M146" s="318" t="s">
        <v>318</v>
      </c>
      <c r="N146" s="313" t="s">
        <v>481</v>
      </c>
      <c r="O146" s="314" t="s">
        <v>481</v>
      </c>
      <c r="P146" s="422" t="s">
        <v>488</v>
      </c>
      <c r="Q146" s="422"/>
      <c r="R146" s="422"/>
      <c r="S146" s="84" t="s">
        <v>55</v>
      </c>
      <c r="T146" s="45" t="s">
        <v>123</v>
      </c>
      <c r="U146" s="85">
        <v>1</v>
      </c>
      <c r="V146" s="334">
        <f t="shared" si="10"/>
        <v>1</v>
      </c>
      <c r="W146" s="334">
        <f t="shared" si="10"/>
        <v>1</v>
      </c>
      <c r="X146" s="56">
        <f t="shared" si="11"/>
        <v>1</v>
      </c>
      <c r="Y146" s="283">
        <f t="shared" si="9"/>
        <v>1</v>
      </c>
    </row>
    <row r="147" spans="1:25" s="86" customFormat="1" ht="195.75" customHeight="1" x14ac:dyDescent="0.25">
      <c r="A147" s="449" t="s">
        <v>485</v>
      </c>
      <c r="B147" s="449"/>
      <c r="C147" s="230" t="s">
        <v>428</v>
      </c>
      <c r="D147" s="309" t="s">
        <v>255</v>
      </c>
      <c r="E147" s="311" t="s">
        <v>456</v>
      </c>
      <c r="F147" s="447" t="s">
        <v>472</v>
      </c>
      <c r="G147" s="447"/>
      <c r="H147" s="450" t="s">
        <v>573</v>
      </c>
      <c r="I147" s="450"/>
      <c r="J147" s="316" t="s">
        <v>448</v>
      </c>
      <c r="K147" s="312">
        <v>43101</v>
      </c>
      <c r="L147" s="319" t="s">
        <v>491</v>
      </c>
      <c r="M147" s="318" t="s">
        <v>318</v>
      </c>
      <c r="N147" s="313" t="s">
        <v>481</v>
      </c>
      <c r="O147" s="314" t="s">
        <v>481</v>
      </c>
      <c r="P147" s="422" t="s">
        <v>488</v>
      </c>
      <c r="Q147" s="422"/>
      <c r="R147" s="422"/>
      <c r="S147" s="84" t="s">
        <v>55</v>
      </c>
      <c r="T147" s="45" t="s">
        <v>123</v>
      </c>
      <c r="U147" s="85">
        <v>1</v>
      </c>
      <c r="V147" s="334">
        <f t="shared" si="10"/>
        <v>1</v>
      </c>
      <c r="W147" s="334">
        <f t="shared" si="10"/>
        <v>1</v>
      </c>
      <c r="X147" s="56">
        <f t="shared" si="11"/>
        <v>1</v>
      </c>
      <c r="Y147" s="283">
        <f t="shared" ref="Y147:Y178" si="12">X147</f>
        <v>1</v>
      </c>
    </row>
    <row r="148" spans="1:25" s="86" customFormat="1" ht="195.75" customHeight="1" x14ac:dyDescent="0.25">
      <c r="A148" s="449" t="s">
        <v>485</v>
      </c>
      <c r="B148" s="449"/>
      <c r="C148" s="230" t="s">
        <v>428</v>
      </c>
      <c r="D148" s="309" t="s">
        <v>255</v>
      </c>
      <c r="E148" s="311" t="s">
        <v>456</v>
      </c>
      <c r="F148" s="447" t="s">
        <v>472</v>
      </c>
      <c r="G148" s="447"/>
      <c r="H148" s="450" t="s">
        <v>574</v>
      </c>
      <c r="I148" s="450"/>
      <c r="J148" s="316" t="s">
        <v>448</v>
      </c>
      <c r="K148" s="312">
        <v>43101</v>
      </c>
      <c r="L148" s="319" t="s">
        <v>491</v>
      </c>
      <c r="M148" s="318" t="s">
        <v>318</v>
      </c>
      <c r="N148" s="313" t="s">
        <v>481</v>
      </c>
      <c r="O148" s="314" t="s">
        <v>481</v>
      </c>
      <c r="P148" s="422" t="s">
        <v>488</v>
      </c>
      <c r="Q148" s="422"/>
      <c r="R148" s="422"/>
      <c r="S148" s="84" t="s">
        <v>55</v>
      </c>
      <c r="T148" s="45" t="s">
        <v>123</v>
      </c>
      <c r="U148" s="85">
        <v>1</v>
      </c>
      <c r="V148" s="334">
        <f t="shared" si="10"/>
        <v>1</v>
      </c>
      <c r="W148" s="334">
        <f t="shared" si="10"/>
        <v>1</v>
      </c>
      <c r="X148" s="56">
        <f t="shared" si="11"/>
        <v>1</v>
      </c>
      <c r="Y148" s="283">
        <f t="shared" si="12"/>
        <v>1</v>
      </c>
    </row>
    <row r="149" spans="1:25" s="86" customFormat="1" ht="195.75" customHeight="1" x14ac:dyDescent="0.25">
      <c r="A149" s="449" t="s">
        <v>485</v>
      </c>
      <c r="B149" s="449"/>
      <c r="C149" s="230" t="s">
        <v>428</v>
      </c>
      <c r="D149" s="309" t="s">
        <v>255</v>
      </c>
      <c r="E149" s="311" t="s">
        <v>456</v>
      </c>
      <c r="F149" s="447" t="s">
        <v>472</v>
      </c>
      <c r="G149" s="447"/>
      <c r="H149" s="450" t="s">
        <v>575</v>
      </c>
      <c r="I149" s="450"/>
      <c r="J149" s="316" t="s">
        <v>448</v>
      </c>
      <c r="K149" s="312">
        <v>43101</v>
      </c>
      <c r="L149" s="319" t="s">
        <v>491</v>
      </c>
      <c r="M149" s="318" t="s">
        <v>318</v>
      </c>
      <c r="N149" s="313" t="s">
        <v>481</v>
      </c>
      <c r="O149" s="314" t="s">
        <v>481</v>
      </c>
      <c r="P149" s="422" t="s">
        <v>488</v>
      </c>
      <c r="Q149" s="422"/>
      <c r="R149" s="422"/>
      <c r="S149" s="84" t="s">
        <v>55</v>
      </c>
      <c r="T149" s="45" t="s">
        <v>123</v>
      </c>
      <c r="U149" s="85">
        <v>1</v>
      </c>
      <c r="V149" s="334">
        <f t="shared" si="10"/>
        <v>1</v>
      </c>
      <c r="W149" s="334">
        <f t="shared" si="10"/>
        <v>1</v>
      </c>
      <c r="X149" s="56">
        <f t="shared" si="11"/>
        <v>1</v>
      </c>
      <c r="Y149" s="283">
        <f t="shared" si="12"/>
        <v>1</v>
      </c>
    </row>
    <row r="150" spans="1:25" s="86" customFormat="1" ht="195.75" customHeight="1" x14ac:dyDescent="0.25">
      <c r="A150" s="449" t="s">
        <v>485</v>
      </c>
      <c r="B150" s="449"/>
      <c r="C150" s="230" t="s">
        <v>428</v>
      </c>
      <c r="D150" s="309" t="s">
        <v>255</v>
      </c>
      <c r="E150" s="311" t="s">
        <v>456</v>
      </c>
      <c r="F150" s="447" t="s">
        <v>472</v>
      </c>
      <c r="G150" s="447"/>
      <c r="H150" s="450" t="s">
        <v>576</v>
      </c>
      <c r="I150" s="450"/>
      <c r="J150" s="316" t="s">
        <v>448</v>
      </c>
      <c r="K150" s="312">
        <v>43101</v>
      </c>
      <c r="L150" s="319" t="s">
        <v>491</v>
      </c>
      <c r="M150" s="318" t="s">
        <v>318</v>
      </c>
      <c r="N150" s="313" t="s">
        <v>481</v>
      </c>
      <c r="O150" s="314" t="s">
        <v>481</v>
      </c>
      <c r="P150" s="422" t="s">
        <v>488</v>
      </c>
      <c r="Q150" s="422"/>
      <c r="R150" s="422"/>
      <c r="S150" s="84" t="s">
        <v>55</v>
      </c>
      <c r="T150" s="45" t="s">
        <v>123</v>
      </c>
      <c r="U150" s="85">
        <v>1</v>
      </c>
      <c r="V150" s="334">
        <f t="shared" si="10"/>
        <v>1</v>
      </c>
      <c r="W150" s="334">
        <f t="shared" si="10"/>
        <v>1</v>
      </c>
      <c r="X150" s="56">
        <f t="shared" si="11"/>
        <v>1</v>
      </c>
      <c r="Y150" s="283">
        <f t="shared" si="12"/>
        <v>1</v>
      </c>
    </row>
    <row r="151" spans="1:25" s="86" customFormat="1" ht="195.75" customHeight="1" x14ac:dyDescent="0.25">
      <c r="A151" s="449" t="s">
        <v>485</v>
      </c>
      <c r="B151" s="449"/>
      <c r="C151" s="230" t="s">
        <v>428</v>
      </c>
      <c r="D151" s="309" t="s">
        <v>255</v>
      </c>
      <c r="E151" s="311" t="s">
        <v>456</v>
      </c>
      <c r="F151" s="447" t="s">
        <v>472</v>
      </c>
      <c r="G151" s="447"/>
      <c r="H151" s="450" t="s">
        <v>577</v>
      </c>
      <c r="I151" s="450"/>
      <c r="J151" s="316" t="s">
        <v>448</v>
      </c>
      <c r="K151" s="312">
        <v>43101</v>
      </c>
      <c r="L151" s="319" t="s">
        <v>491</v>
      </c>
      <c r="M151" s="318" t="s">
        <v>318</v>
      </c>
      <c r="N151" s="313" t="s">
        <v>481</v>
      </c>
      <c r="O151" s="314" t="s">
        <v>481</v>
      </c>
      <c r="P151" s="422" t="s">
        <v>488</v>
      </c>
      <c r="Q151" s="422"/>
      <c r="R151" s="422"/>
      <c r="S151" s="84" t="s">
        <v>55</v>
      </c>
      <c r="T151" s="45" t="s">
        <v>123</v>
      </c>
      <c r="U151" s="85">
        <v>1</v>
      </c>
      <c r="V151" s="334">
        <f t="shared" si="10"/>
        <v>1</v>
      </c>
      <c r="W151" s="334">
        <f t="shared" si="10"/>
        <v>1</v>
      </c>
      <c r="X151" s="56">
        <f t="shared" si="11"/>
        <v>1</v>
      </c>
      <c r="Y151" s="283">
        <f t="shared" si="12"/>
        <v>1</v>
      </c>
    </row>
    <row r="152" spans="1:25" s="86" customFormat="1" ht="195.75" customHeight="1" x14ac:dyDescent="0.25">
      <c r="A152" s="449" t="s">
        <v>485</v>
      </c>
      <c r="B152" s="449"/>
      <c r="C152" s="230" t="s">
        <v>428</v>
      </c>
      <c r="D152" s="309" t="s">
        <v>255</v>
      </c>
      <c r="E152" s="311" t="s">
        <v>456</v>
      </c>
      <c r="F152" s="447" t="s">
        <v>472</v>
      </c>
      <c r="G152" s="447"/>
      <c r="H152" s="450" t="s">
        <v>578</v>
      </c>
      <c r="I152" s="450"/>
      <c r="J152" s="316" t="s">
        <v>448</v>
      </c>
      <c r="K152" s="312">
        <v>43101</v>
      </c>
      <c r="L152" s="319" t="s">
        <v>491</v>
      </c>
      <c r="M152" s="318" t="s">
        <v>318</v>
      </c>
      <c r="N152" s="313" t="s">
        <v>481</v>
      </c>
      <c r="O152" s="314" t="s">
        <v>481</v>
      </c>
      <c r="P152" s="422" t="s">
        <v>488</v>
      </c>
      <c r="Q152" s="422"/>
      <c r="R152" s="422"/>
      <c r="S152" s="84" t="s">
        <v>55</v>
      </c>
      <c r="T152" s="45" t="s">
        <v>123</v>
      </c>
      <c r="U152" s="85">
        <v>1</v>
      </c>
      <c r="V152" s="334">
        <f t="shared" si="10"/>
        <v>1</v>
      </c>
      <c r="W152" s="334">
        <f t="shared" si="10"/>
        <v>1</v>
      </c>
      <c r="X152" s="56">
        <f t="shared" si="11"/>
        <v>1</v>
      </c>
      <c r="Y152" s="283">
        <f t="shared" si="12"/>
        <v>1</v>
      </c>
    </row>
    <row r="153" spans="1:25" s="86" customFormat="1" ht="195.75" customHeight="1" x14ac:dyDescent="0.25">
      <c r="A153" s="449" t="s">
        <v>485</v>
      </c>
      <c r="B153" s="449"/>
      <c r="C153" s="230" t="s">
        <v>428</v>
      </c>
      <c r="D153" s="309" t="s">
        <v>255</v>
      </c>
      <c r="E153" s="311" t="s">
        <v>456</v>
      </c>
      <c r="F153" s="447" t="s">
        <v>472</v>
      </c>
      <c r="G153" s="447"/>
      <c r="H153" s="450" t="s">
        <v>579</v>
      </c>
      <c r="I153" s="450"/>
      <c r="J153" s="316" t="s">
        <v>448</v>
      </c>
      <c r="K153" s="312">
        <v>43101</v>
      </c>
      <c r="L153" s="319" t="s">
        <v>491</v>
      </c>
      <c r="M153" s="318" t="s">
        <v>318</v>
      </c>
      <c r="N153" s="313" t="s">
        <v>481</v>
      </c>
      <c r="O153" s="314" t="s">
        <v>481</v>
      </c>
      <c r="P153" s="422" t="s">
        <v>488</v>
      </c>
      <c r="Q153" s="422"/>
      <c r="R153" s="422"/>
      <c r="S153" s="84" t="s">
        <v>55</v>
      </c>
      <c r="T153" s="45" t="s">
        <v>123</v>
      </c>
      <c r="U153" s="85">
        <v>1</v>
      </c>
      <c r="V153" s="334">
        <f t="shared" si="10"/>
        <v>1</v>
      </c>
      <c r="W153" s="334">
        <f t="shared" si="10"/>
        <v>1</v>
      </c>
      <c r="X153" s="56">
        <f t="shared" si="11"/>
        <v>1</v>
      </c>
      <c r="Y153" s="283">
        <f t="shared" si="12"/>
        <v>1</v>
      </c>
    </row>
    <row r="154" spans="1:25" s="86" customFormat="1" ht="195.75" customHeight="1" x14ac:dyDescent="0.25">
      <c r="A154" s="449" t="s">
        <v>485</v>
      </c>
      <c r="B154" s="449"/>
      <c r="C154" s="230" t="s">
        <v>428</v>
      </c>
      <c r="D154" s="309" t="s">
        <v>255</v>
      </c>
      <c r="E154" s="311" t="s">
        <v>456</v>
      </c>
      <c r="F154" s="447" t="s">
        <v>472</v>
      </c>
      <c r="G154" s="447"/>
      <c r="H154" s="450" t="s">
        <v>580</v>
      </c>
      <c r="I154" s="450"/>
      <c r="J154" s="316" t="s">
        <v>448</v>
      </c>
      <c r="K154" s="312">
        <v>43101</v>
      </c>
      <c r="L154" s="319" t="s">
        <v>491</v>
      </c>
      <c r="M154" s="318" t="s">
        <v>318</v>
      </c>
      <c r="N154" s="313" t="s">
        <v>481</v>
      </c>
      <c r="O154" s="314" t="s">
        <v>481</v>
      </c>
      <c r="P154" s="422" t="s">
        <v>488</v>
      </c>
      <c r="Q154" s="422"/>
      <c r="R154" s="422"/>
      <c r="S154" s="84" t="s">
        <v>55</v>
      </c>
      <c r="T154" s="45" t="s">
        <v>123</v>
      </c>
      <c r="U154" s="85">
        <v>1</v>
      </c>
      <c r="V154" s="334">
        <f t="shared" si="10"/>
        <v>1</v>
      </c>
      <c r="W154" s="334">
        <f t="shared" si="10"/>
        <v>1</v>
      </c>
      <c r="X154" s="56">
        <f t="shared" si="11"/>
        <v>1</v>
      </c>
      <c r="Y154" s="283">
        <f t="shared" si="12"/>
        <v>1</v>
      </c>
    </row>
    <row r="155" spans="1:25" s="86" customFormat="1" ht="195.75" customHeight="1" x14ac:dyDescent="0.25">
      <c r="A155" s="449" t="s">
        <v>485</v>
      </c>
      <c r="B155" s="449"/>
      <c r="C155" s="230" t="s">
        <v>428</v>
      </c>
      <c r="D155" s="309" t="s">
        <v>255</v>
      </c>
      <c r="E155" s="311" t="s">
        <v>456</v>
      </c>
      <c r="F155" s="447" t="s">
        <v>472</v>
      </c>
      <c r="G155" s="447"/>
      <c r="H155" s="450" t="s">
        <v>581</v>
      </c>
      <c r="I155" s="450"/>
      <c r="J155" s="316" t="s">
        <v>448</v>
      </c>
      <c r="K155" s="312">
        <v>43101</v>
      </c>
      <c r="L155" s="319" t="s">
        <v>491</v>
      </c>
      <c r="M155" s="318" t="s">
        <v>318</v>
      </c>
      <c r="N155" s="313" t="s">
        <v>481</v>
      </c>
      <c r="O155" s="314" t="s">
        <v>481</v>
      </c>
      <c r="P155" s="422" t="s">
        <v>488</v>
      </c>
      <c r="Q155" s="422"/>
      <c r="R155" s="422"/>
      <c r="S155" s="84" t="s">
        <v>55</v>
      </c>
      <c r="T155" s="45" t="s">
        <v>123</v>
      </c>
      <c r="U155" s="85">
        <v>1</v>
      </c>
      <c r="V155" s="334">
        <f t="shared" si="10"/>
        <v>1</v>
      </c>
      <c r="W155" s="334">
        <f t="shared" si="10"/>
        <v>1</v>
      </c>
      <c r="X155" s="56">
        <f t="shared" si="11"/>
        <v>1</v>
      </c>
      <c r="Y155" s="283">
        <f t="shared" si="12"/>
        <v>1</v>
      </c>
    </row>
    <row r="156" spans="1:25" s="86" customFormat="1" ht="195.75" customHeight="1" x14ac:dyDescent="0.25">
      <c r="A156" s="449" t="s">
        <v>485</v>
      </c>
      <c r="B156" s="449"/>
      <c r="C156" s="230" t="s">
        <v>428</v>
      </c>
      <c r="D156" s="309" t="s">
        <v>255</v>
      </c>
      <c r="E156" s="311" t="s">
        <v>456</v>
      </c>
      <c r="F156" s="447" t="s">
        <v>472</v>
      </c>
      <c r="G156" s="447"/>
      <c r="H156" s="450" t="s">
        <v>582</v>
      </c>
      <c r="I156" s="450"/>
      <c r="J156" s="316" t="s">
        <v>448</v>
      </c>
      <c r="K156" s="312">
        <v>43101</v>
      </c>
      <c r="L156" s="319" t="s">
        <v>487</v>
      </c>
      <c r="M156" s="318" t="s">
        <v>318</v>
      </c>
      <c r="N156" s="313" t="s">
        <v>481</v>
      </c>
      <c r="O156" s="314" t="s">
        <v>481</v>
      </c>
      <c r="P156" s="422" t="s">
        <v>488</v>
      </c>
      <c r="Q156" s="422"/>
      <c r="R156" s="422"/>
      <c r="S156" s="84" t="s">
        <v>55</v>
      </c>
      <c r="T156" s="45" t="s">
        <v>123</v>
      </c>
      <c r="U156" s="85">
        <v>1</v>
      </c>
      <c r="V156" s="334">
        <f t="shared" si="10"/>
        <v>1</v>
      </c>
      <c r="W156" s="334">
        <f t="shared" si="10"/>
        <v>1</v>
      </c>
      <c r="X156" s="56">
        <f t="shared" si="11"/>
        <v>1</v>
      </c>
      <c r="Y156" s="283">
        <f t="shared" si="12"/>
        <v>1</v>
      </c>
    </row>
    <row r="157" spans="1:25" s="86" customFormat="1" ht="195.75" customHeight="1" x14ac:dyDescent="0.25">
      <c r="A157" s="449" t="s">
        <v>485</v>
      </c>
      <c r="B157" s="449"/>
      <c r="C157" s="230" t="s">
        <v>428</v>
      </c>
      <c r="D157" s="309" t="s">
        <v>255</v>
      </c>
      <c r="E157" s="311" t="s">
        <v>456</v>
      </c>
      <c r="F157" s="447" t="s">
        <v>472</v>
      </c>
      <c r="G157" s="447"/>
      <c r="H157" s="450" t="s">
        <v>583</v>
      </c>
      <c r="I157" s="450"/>
      <c r="J157" s="316" t="s">
        <v>448</v>
      </c>
      <c r="K157" s="312">
        <v>43101</v>
      </c>
      <c r="L157" s="319" t="s">
        <v>487</v>
      </c>
      <c r="M157" s="318" t="s">
        <v>318</v>
      </c>
      <c r="N157" s="313" t="s">
        <v>481</v>
      </c>
      <c r="O157" s="314" t="s">
        <v>481</v>
      </c>
      <c r="P157" s="422" t="s">
        <v>488</v>
      </c>
      <c r="Q157" s="422"/>
      <c r="R157" s="422"/>
      <c r="S157" s="84" t="s">
        <v>55</v>
      </c>
      <c r="T157" s="45" t="s">
        <v>123</v>
      </c>
      <c r="U157" s="85">
        <v>1</v>
      </c>
      <c r="V157" s="334">
        <f t="shared" si="10"/>
        <v>1</v>
      </c>
      <c r="W157" s="334">
        <f t="shared" si="10"/>
        <v>1</v>
      </c>
      <c r="X157" s="56">
        <f t="shared" si="11"/>
        <v>1</v>
      </c>
      <c r="Y157" s="283">
        <f t="shared" si="12"/>
        <v>1</v>
      </c>
    </row>
    <row r="158" spans="1:25" s="86" customFormat="1" ht="195.75" customHeight="1" x14ac:dyDescent="0.25">
      <c r="A158" s="449" t="s">
        <v>485</v>
      </c>
      <c r="B158" s="449"/>
      <c r="C158" s="230" t="s">
        <v>428</v>
      </c>
      <c r="D158" s="309" t="s">
        <v>255</v>
      </c>
      <c r="E158" s="311" t="s">
        <v>456</v>
      </c>
      <c r="F158" s="447" t="s">
        <v>472</v>
      </c>
      <c r="G158" s="447"/>
      <c r="H158" s="450" t="s">
        <v>584</v>
      </c>
      <c r="I158" s="450"/>
      <c r="J158" s="316" t="s">
        <v>448</v>
      </c>
      <c r="K158" s="312">
        <v>43101</v>
      </c>
      <c r="L158" s="319" t="s">
        <v>487</v>
      </c>
      <c r="M158" s="318" t="s">
        <v>318</v>
      </c>
      <c r="N158" s="313" t="s">
        <v>481</v>
      </c>
      <c r="O158" s="314" t="s">
        <v>481</v>
      </c>
      <c r="P158" s="422" t="s">
        <v>488</v>
      </c>
      <c r="Q158" s="422"/>
      <c r="R158" s="422"/>
      <c r="S158" s="84" t="s">
        <v>55</v>
      </c>
      <c r="T158" s="45" t="s">
        <v>123</v>
      </c>
      <c r="U158" s="85">
        <v>1</v>
      </c>
      <c r="V158" s="334">
        <f t="shared" si="10"/>
        <v>1</v>
      </c>
      <c r="W158" s="334">
        <f t="shared" si="10"/>
        <v>1</v>
      </c>
      <c r="X158" s="56">
        <f t="shared" si="11"/>
        <v>1</v>
      </c>
      <c r="Y158" s="283">
        <f t="shared" si="12"/>
        <v>1</v>
      </c>
    </row>
    <row r="159" spans="1:25" s="86" customFormat="1" ht="195.75" customHeight="1" x14ac:dyDescent="0.25">
      <c r="A159" s="449" t="s">
        <v>485</v>
      </c>
      <c r="B159" s="449"/>
      <c r="C159" s="230" t="s">
        <v>428</v>
      </c>
      <c r="D159" s="309" t="s">
        <v>255</v>
      </c>
      <c r="E159" s="311" t="s">
        <v>456</v>
      </c>
      <c r="F159" s="447" t="s">
        <v>472</v>
      </c>
      <c r="G159" s="447"/>
      <c r="H159" s="450" t="s">
        <v>585</v>
      </c>
      <c r="I159" s="450"/>
      <c r="J159" s="316" t="s">
        <v>448</v>
      </c>
      <c r="K159" s="312">
        <v>43101</v>
      </c>
      <c r="L159" s="319" t="s">
        <v>487</v>
      </c>
      <c r="M159" s="318" t="s">
        <v>318</v>
      </c>
      <c r="N159" s="313" t="s">
        <v>481</v>
      </c>
      <c r="O159" s="314" t="s">
        <v>481</v>
      </c>
      <c r="P159" s="422" t="s">
        <v>488</v>
      </c>
      <c r="Q159" s="422"/>
      <c r="R159" s="422"/>
      <c r="S159" s="84" t="s">
        <v>55</v>
      </c>
      <c r="T159" s="45" t="s">
        <v>123</v>
      </c>
      <c r="U159" s="85">
        <v>1</v>
      </c>
      <c r="V159" s="334">
        <f t="shared" si="10"/>
        <v>1</v>
      </c>
      <c r="W159" s="334">
        <f t="shared" si="10"/>
        <v>1</v>
      </c>
      <c r="X159" s="56">
        <f t="shared" si="11"/>
        <v>1</v>
      </c>
      <c r="Y159" s="283">
        <f t="shared" si="12"/>
        <v>1</v>
      </c>
    </row>
    <row r="160" spans="1:25" s="86" customFormat="1" ht="195.75" customHeight="1" x14ac:dyDescent="0.25">
      <c r="A160" s="449" t="s">
        <v>485</v>
      </c>
      <c r="B160" s="449"/>
      <c r="C160" s="230" t="s">
        <v>428</v>
      </c>
      <c r="D160" s="309" t="s">
        <v>255</v>
      </c>
      <c r="E160" s="311" t="s">
        <v>456</v>
      </c>
      <c r="F160" s="447" t="s">
        <v>472</v>
      </c>
      <c r="G160" s="447"/>
      <c r="H160" s="450" t="s">
        <v>586</v>
      </c>
      <c r="I160" s="450"/>
      <c r="J160" s="316" t="s">
        <v>448</v>
      </c>
      <c r="K160" s="312">
        <v>43101</v>
      </c>
      <c r="L160" s="319" t="s">
        <v>487</v>
      </c>
      <c r="M160" s="318" t="s">
        <v>318</v>
      </c>
      <c r="N160" s="313" t="s">
        <v>481</v>
      </c>
      <c r="O160" s="314" t="s">
        <v>481</v>
      </c>
      <c r="P160" s="422" t="s">
        <v>488</v>
      </c>
      <c r="Q160" s="422"/>
      <c r="R160" s="422"/>
      <c r="S160" s="84" t="s">
        <v>55</v>
      </c>
      <c r="T160" s="45" t="s">
        <v>123</v>
      </c>
      <c r="U160" s="85">
        <v>1</v>
      </c>
      <c r="V160" s="334">
        <f t="shared" si="10"/>
        <v>1</v>
      </c>
      <c r="W160" s="334">
        <f t="shared" si="10"/>
        <v>1</v>
      </c>
      <c r="X160" s="56">
        <f t="shared" si="11"/>
        <v>1</v>
      </c>
      <c r="Y160" s="283">
        <f t="shared" si="12"/>
        <v>1</v>
      </c>
    </row>
    <row r="161" spans="1:25" s="86" customFormat="1" ht="195.75" customHeight="1" x14ac:dyDescent="0.25">
      <c r="A161" s="449" t="s">
        <v>485</v>
      </c>
      <c r="B161" s="449"/>
      <c r="C161" s="230" t="s">
        <v>428</v>
      </c>
      <c r="D161" s="309" t="s">
        <v>255</v>
      </c>
      <c r="E161" s="311" t="s">
        <v>456</v>
      </c>
      <c r="F161" s="447" t="s">
        <v>472</v>
      </c>
      <c r="G161" s="447"/>
      <c r="H161" s="450" t="s">
        <v>587</v>
      </c>
      <c r="I161" s="450"/>
      <c r="J161" s="316" t="s">
        <v>448</v>
      </c>
      <c r="K161" s="312">
        <v>43101</v>
      </c>
      <c r="L161" s="319" t="s">
        <v>487</v>
      </c>
      <c r="M161" s="318" t="s">
        <v>318</v>
      </c>
      <c r="N161" s="313" t="s">
        <v>481</v>
      </c>
      <c r="O161" s="314" t="s">
        <v>481</v>
      </c>
      <c r="P161" s="422" t="s">
        <v>488</v>
      </c>
      <c r="Q161" s="422"/>
      <c r="R161" s="422"/>
      <c r="S161" s="84" t="s">
        <v>55</v>
      </c>
      <c r="T161" s="45" t="s">
        <v>123</v>
      </c>
      <c r="U161" s="85">
        <v>1</v>
      </c>
      <c r="V161" s="334">
        <f t="shared" si="10"/>
        <v>1</v>
      </c>
      <c r="W161" s="334">
        <f t="shared" si="10"/>
        <v>1</v>
      </c>
      <c r="X161" s="56">
        <f t="shared" si="11"/>
        <v>1</v>
      </c>
      <c r="Y161" s="283">
        <f t="shared" si="12"/>
        <v>1</v>
      </c>
    </row>
    <row r="162" spans="1:25" s="86" customFormat="1" ht="195.75" customHeight="1" x14ac:dyDescent="0.25">
      <c r="A162" s="449" t="s">
        <v>485</v>
      </c>
      <c r="B162" s="449"/>
      <c r="C162" s="230" t="s">
        <v>428</v>
      </c>
      <c r="D162" s="309" t="s">
        <v>255</v>
      </c>
      <c r="E162" s="311" t="s">
        <v>456</v>
      </c>
      <c r="F162" s="447" t="s">
        <v>472</v>
      </c>
      <c r="G162" s="447"/>
      <c r="H162" s="450" t="s">
        <v>588</v>
      </c>
      <c r="I162" s="450"/>
      <c r="J162" s="316" t="s">
        <v>448</v>
      </c>
      <c r="K162" s="312">
        <v>43101</v>
      </c>
      <c r="L162" s="319" t="s">
        <v>500</v>
      </c>
      <c r="M162" s="318" t="s">
        <v>318</v>
      </c>
      <c r="N162" s="313" t="s">
        <v>481</v>
      </c>
      <c r="O162" s="314" t="s">
        <v>481</v>
      </c>
      <c r="P162" s="422" t="s">
        <v>488</v>
      </c>
      <c r="Q162" s="422"/>
      <c r="R162" s="422"/>
      <c r="S162" s="84" t="s">
        <v>55</v>
      </c>
      <c r="T162" s="45" t="s">
        <v>123</v>
      </c>
      <c r="U162" s="85">
        <v>1</v>
      </c>
      <c r="V162" s="334">
        <f t="shared" si="10"/>
        <v>1</v>
      </c>
      <c r="W162" s="334">
        <f t="shared" si="10"/>
        <v>1</v>
      </c>
      <c r="X162" s="56">
        <f t="shared" si="11"/>
        <v>1</v>
      </c>
      <c r="Y162" s="283">
        <f t="shared" si="12"/>
        <v>1</v>
      </c>
    </row>
    <row r="163" spans="1:25" s="86" customFormat="1" ht="195.75" customHeight="1" x14ac:dyDescent="0.25">
      <c r="A163" s="449" t="s">
        <v>485</v>
      </c>
      <c r="B163" s="449"/>
      <c r="C163" s="230" t="s">
        <v>428</v>
      </c>
      <c r="D163" s="309" t="s">
        <v>255</v>
      </c>
      <c r="E163" s="311" t="s">
        <v>456</v>
      </c>
      <c r="F163" s="447" t="s">
        <v>472</v>
      </c>
      <c r="G163" s="447"/>
      <c r="H163" s="450" t="s">
        <v>589</v>
      </c>
      <c r="I163" s="450"/>
      <c r="J163" s="316" t="s">
        <v>448</v>
      </c>
      <c r="K163" s="312">
        <v>43101</v>
      </c>
      <c r="L163" s="319" t="s">
        <v>500</v>
      </c>
      <c r="M163" s="318" t="s">
        <v>318</v>
      </c>
      <c r="N163" s="313" t="s">
        <v>481</v>
      </c>
      <c r="O163" s="314" t="s">
        <v>481</v>
      </c>
      <c r="P163" s="422" t="s">
        <v>488</v>
      </c>
      <c r="Q163" s="422"/>
      <c r="R163" s="422"/>
      <c r="S163" s="84" t="s">
        <v>55</v>
      </c>
      <c r="T163" s="45" t="s">
        <v>123</v>
      </c>
      <c r="U163" s="85">
        <v>1</v>
      </c>
      <c r="V163" s="334">
        <f t="shared" si="10"/>
        <v>1</v>
      </c>
      <c r="W163" s="334">
        <f t="shared" si="10"/>
        <v>1</v>
      </c>
      <c r="X163" s="56">
        <f t="shared" si="11"/>
        <v>1</v>
      </c>
      <c r="Y163" s="283">
        <f t="shared" si="12"/>
        <v>1</v>
      </c>
    </row>
    <row r="164" spans="1:25" s="86" customFormat="1" ht="195.75" customHeight="1" x14ac:dyDescent="0.25">
      <c r="A164" s="449" t="s">
        <v>485</v>
      </c>
      <c r="B164" s="449"/>
      <c r="C164" s="230" t="s">
        <v>428</v>
      </c>
      <c r="D164" s="309" t="s">
        <v>255</v>
      </c>
      <c r="E164" s="311" t="s">
        <v>456</v>
      </c>
      <c r="F164" s="447" t="s">
        <v>472</v>
      </c>
      <c r="G164" s="447"/>
      <c r="H164" s="450" t="s">
        <v>590</v>
      </c>
      <c r="I164" s="450"/>
      <c r="J164" s="316" t="s">
        <v>448</v>
      </c>
      <c r="K164" s="312">
        <v>43101</v>
      </c>
      <c r="L164" s="319" t="s">
        <v>496</v>
      </c>
      <c r="M164" s="318" t="s">
        <v>318</v>
      </c>
      <c r="N164" s="313" t="s">
        <v>481</v>
      </c>
      <c r="O164" s="314" t="s">
        <v>481</v>
      </c>
      <c r="P164" s="422" t="s">
        <v>488</v>
      </c>
      <c r="Q164" s="422"/>
      <c r="R164" s="422"/>
      <c r="S164" s="84" t="s">
        <v>55</v>
      </c>
      <c r="T164" s="45" t="s">
        <v>123</v>
      </c>
      <c r="U164" s="85">
        <v>1</v>
      </c>
      <c r="V164" s="334">
        <f t="shared" si="10"/>
        <v>1</v>
      </c>
      <c r="W164" s="334">
        <f t="shared" si="10"/>
        <v>1</v>
      </c>
      <c r="X164" s="56">
        <f t="shared" si="11"/>
        <v>1</v>
      </c>
      <c r="Y164" s="283">
        <f t="shared" si="12"/>
        <v>1</v>
      </c>
    </row>
    <row r="165" spans="1:25" s="86" customFormat="1" ht="195.75" customHeight="1" x14ac:dyDescent="0.25">
      <c r="A165" s="449" t="s">
        <v>485</v>
      </c>
      <c r="B165" s="449"/>
      <c r="C165" s="230" t="s">
        <v>428</v>
      </c>
      <c r="D165" s="309" t="s">
        <v>255</v>
      </c>
      <c r="E165" s="311" t="s">
        <v>456</v>
      </c>
      <c r="F165" s="447" t="s">
        <v>472</v>
      </c>
      <c r="G165" s="447"/>
      <c r="H165" s="450" t="s">
        <v>591</v>
      </c>
      <c r="I165" s="450"/>
      <c r="J165" s="316" t="s">
        <v>448</v>
      </c>
      <c r="K165" s="312">
        <v>43101</v>
      </c>
      <c r="L165" s="319" t="s">
        <v>496</v>
      </c>
      <c r="M165" s="318" t="s">
        <v>318</v>
      </c>
      <c r="N165" s="313" t="s">
        <v>481</v>
      </c>
      <c r="O165" s="314" t="s">
        <v>481</v>
      </c>
      <c r="P165" s="422" t="s">
        <v>488</v>
      </c>
      <c r="Q165" s="422"/>
      <c r="R165" s="422"/>
      <c r="S165" s="84" t="s">
        <v>55</v>
      </c>
      <c r="T165" s="45" t="s">
        <v>123</v>
      </c>
      <c r="U165" s="85">
        <v>1</v>
      </c>
      <c r="V165" s="334">
        <f t="shared" si="10"/>
        <v>1</v>
      </c>
      <c r="W165" s="334">
        <f t="shared" si="10"/>
        <v>1</v>
      </c>
      <c r="X165" s="56">
        <f t="shared" si="11"/>
        <v>1</v>
      </c>
      <c r="Y165" s="283">
        <f t="shared" si="12"/>
        <v>1</v>
      </c>
    </row>
    <row r="166" spans="1:25" s="86" customFormat="1" ht="195.75" customHeight="1" x14ac:dyDescent="0.25">
      <c r="A166" s="449" t="s">
        <v>485</v>
      </c>
      <c r="B166" s="449"/>
      <c r="C166" s="230" t="s">
        <v>428</v>
      </c>
      <c r="D166" s="309" t="s">
        <v>255</v>
      </c>
      <c r="E166" s="311" t="s">
        <v>456</v>
      </c>
      <c r="F166" s="447" t="s">
        <v>472</v>
      </c>
      <c r="G166" s="447"/>
      <c r="H166" s="450" t="s">
        <v>592</v>
      </c>
      <c r="I166" s="450"/>
      <c r="J166" s="316" t="s">
        <v>448</v>
      </c>
      <c r="K166" s="312">
        <v>43101</v>
      </c>
      <c r="L166" s="319" t="s">
        <v>496</v>
      </c>
      <c r="M166" s="318" t="s">
        <v>318</v>
      </c>
      <c r="N166" s="313" t="s">
        <v>481</v>
      </c>
      <c r="O166" s="314" t="s">
        <v>481</v>
      </c>
      <c r="P166" s="422" t="s">
        <v>488</v>
      </c>
      <c r="Q166" s="422"/>
      <c r="R166" s="422"/>
      <c r="S166" s="84" t="s">
        <v>55</v>
      </c>
      <c r="T166" s="45" t="s">
        <v>123</v>
      </c>
      <c r="U166" s="85">
        <v>1</v>
      </c>
      <c r="V166" s="334">
        <f t="shared" si="10"/>
        <v>1</v>
      </c>
      <c r="W166" s="334">
        <f t="shared" si="10"/>
        <v>1</v>
      </c>
      <c r="X166" s="56">
        <f t="shared" si="11"/>
        <v>1</v>
      </c>
      <c r="Y166" s="283">
        <f t="shared" si="12"/>
        <v>1</v>
      </c>
    </row>
    <row r="167" spans="1:25" s="86" customFormat="1" ht="195.75" customHeight="1" x14ac:dyDescent="0.25">
      <c r="A167" s="449" t="s">
        <v>485</v>
      </c>
      <c r="B167" s="449"/>
      <c r="C167" s="230" t="s">
        <v>428</v>
      </c>
      <c r="D167" s="309" t="s">
        <v>255</v>
      </c>
      <c r="E167" s="311" t="s">
        <v>456</v>
      </c>
      <c r="F167" s="447" t="s">
        <v>472</v>
      </c>
      <c r="G167" s="447"/>
      <c r="H167" s="450" t="s">
        <v>593</v>
      </c>
      <c r="I167" s="450"/>
      <c r="J167" s="316" t="s">
        <v>448</v>
      </c>
      <c r="K167" s="312">
        <v>43101</v>
      </c>
      <c r="L167" s="319" t="s">
        <v>496</v>
      </c>
      <c r="M167" s="318" t="s">
        <v>318</v>
      </c>
      <c r="N167" s="313" t="s">
        <v>481</v>
      </c>
      <c r="O167" s="314" t="s">
        <v>481</v>
      </c>
      <c r="P167" s="422" t="s">
        <v>488</v>
      </c>
      <c r="Q167" s="422"/>
      <c r="R167" s="422"/>
      <c r="S167" s="84" t="s">
        <v>55</v>
      </c>
      <c r="T167" s="45" t="s">
        <v>123</v>
      </c>
      <c r="U167" s="85">
        <v>1</v>
      </c>
      <c r="V167" s="334">
        <f t="shared" si="10"/>
        <v>1</v>
      </c>
      <c r="W167" s="334">
        <f t="shared" si="10"/>
        <v>1</v>
      </c>
      <c r="X167" s="56">
        <f t="shared" si="11"/>
        <v>1</v>
      </c>
      <c r="Y167" s="283">
        <f t="shared" si="12"/>
        <v>1</v>
      </c>
    </row>
    <row r="168" spans="1:25" s="86" customFormat="1" ht="195.75" customHeight="1" x14ac:dyDescent="0.25">
      <c r="A168" s="449" t="s">
        <v>485</v>
      </c>
      <c r="B168" s="449"/>
      <c r="C168" s="230" t="s">
        <v>428</v>
      </c>
      <c r="D168" s="309" t="s">
        <v>255</v>
      </c>
      <c r="E168" s="311" t="s">
        <v>456</v>
      </c>
      <c r="F168" s="447" t="s">
        <v>472</v>
      </c>
      <c r="G168" s="447"/>
      <c r="H168" s="450" t="s">
        <v>594</v>
      </c>
      <c r="I168" s="450"/>
      <c r="J168" s="316" t="s">
        <v>448</v>
      </c>
      <c r="K168" s="312">
        <v>43101</v>
      </c>
      <c r="L168" s="319" t="s">
        <v>487</v>
      </c>
      <c r="M168" s="318" t="s">
        <v>318</v>
      </c>
      <c r="N168" s="313" t="s">
        <v>481</v>
      </c>
      <c r="O168" s="314" t="s">
        <v>481</v>
      </c>
      <c r="P168" s="422" t="s">
        <v>488</v>
      </c>
      <c r="Q168" s="422"/>
      <c r="R168" s="422"/>
      <c r="S168" s="84" t="s">
        <v>55</v>
      </c>
      <c r="T168" s="45" t="s">
        <v>123</v>
      </c>
      <c r="U168" s="85">
        <v>1</v>
      </c>
      <c r="V168" s="334">
        <f t="shared" si="10"/>
        <v>1</v>
      </c>
      <c r="W168" s="334">
        <f t="shared" si="10"/>
        <v>1</v>
      </c>
      <c r="X168" s="56">
        <f t="shared" si="11"/>
        <v>1</v>
      </c>
      <c r="Y168" s="283">
        <f t="shared" si="12"/>
        <v>1</v>
      </c>
    </row>
    <row r="169" spans="1:25" s="86" customFormat="1" ht="195.75" customHeight="1" x14ac:dyDescent="0.25">
      <c r="A169" s="449" t="s">
        <v>485</v>
      </c>
      <c r="B169" s="449"/>
      <c r="C169" s="230" t="s">
        <v>428</v>
      </c>
      <c r="D169" s="309" t="s">
        <v>255</v>
      </c>
      <c r="E169" s="311" t="s">
        <v>456</v>
      </c>
      <c r="F169" s="447" t="s">
        <v>472</v>
      </c>
      <c r="G169" s="447"/>
      <c r="H169" s="450" t="s">
        <v>595</v>
      </c>
      <c r="I169" s="450"/>
      <c r="J169" s="316" t="s">
        <v>448</v>
      </c>
      <c r="K169" s="312">
        <v>43101</v>
      </c>
      <c r="L169" s="319" t="s">
        <v>487</v>
      </c>
      <c r="M169" s="318" t="s">
        <v>318</v>
      </c>
      <c r="N169" s="313" t="s">
        <v>481</v>
      </c>
      <c r="O169" s="314" t="s">
        <v>481</v>
      </c>
      <c r="P169" s="422" t="s">
        <v>488</v>
      </c>
      <c r="Q169" s="422"/>
      <c r="R169" s="422"/>
      <c r="S169" s="84" t="s">
        <v>55</v>
      </c>
      <c r="T169" s="45" t="s">
        <v>123</v>
      </c>
      <c r="U169" s="85">
        <v>1</v>
      </c>
      <c r="V169" s="334">
        <f t="shared" si="10"/>
        <v>1</v>
      </c>
      <c r="W169" s="334">
        <f t="shared" si="10"/>
        <v>1</v>
      </c>
      <c r="X169" s="56">
        <f t="shared" si="11"/>
        <v>1</v>
      </c>
      <c r="Y169" s="283">
        <f t="shared" si="12"/>
        <v>1</v>
      </c>
    </row>
    <row r="170" spans="1:25" s="86" customFormat="1" ht="195.75" customHeight="1" x14ac:dyDescent="0.25">
      <c r="A170" s="449" t="s">
        <v>485</v>
      </c>
      <c r="B170" s="449"/>
      <c r="C170" s="230" t="s">
        <v>428</v>
      </c>
      <c r="D170" s="309" t="s">
        <v>255</v>
      </c>
      <c r="E170" s="311" t="s">
        <v>456</v>
      </c>
      <c r="F170" s="447" t="s">
        <v>472</v>
      </c>
      <c r="G170" s="447"/>
      <c r="H170" s="450" t="s">
        <v>596</v>
      </c>
      <c r="I170" s="450"/>
      <c r="J170" s="316" t="s">
        <v>448</v>
      </c>
      <c r="K170" s="312">
        <v>43101</v>
      </c>
      <c r="L170" s="319" t="s">
        <v>487</v>
      </c>
      <c r="M170" s="318" t="s">
        <v>318</v>
      </c>
      <c r="N170" s="313" t="s">
        <v>481</v>
      </c>
      <c r="O170" s="314" t="s">
        <v>481</v>
      </c>
      <c r="P170" s="422" t="s">
        <v>488</v>
      </c>
      <c r="Q170" s="422"/>
      <c r="R170" s="422"/>
      <c r="S170" s="84" t="s">
        <v>55</v>
      </c>
      <c r="T170" s="45" t="s">
        <v>123</v>
      </c>
      <c r="U170" s="85">
        <v>1</v>
      </c>
      <c r="V170" s="334">
        <f t="shared" si="10"/>
        <v>1</v>
      </c>
      <c r="W170" s="334">
        <f t="shared" si="10"/>
        <v>1</v>
      </c>
      <c r="X170" s="56">
        <f t="shared" si="11"/>
        <v>1</v>
      </c>
      <c r="Y170" s="283">
        <f t="shared" si="12"/>
        <v>1</v>
      </c>
    </row>
    <row r="171" spans="1:25" s="86" customFormat="1" ht="195.75" customHeight="1" x14ac:dyDescent="0.25">
      <c r="A171" s="449" t="s">
        <v>485</v>
      </c>
      <c r="B171" s="449"/>
      <c r="C171" s="230" t="s">
        <v>428</v>
      </c>
      <c r="D171" s="309" t="s">
        <v>255</v>
      </c>
      <c r="E171" s="311" t="s">
        <v>456</v>
      </c>
      <c r="F171" s="447" t="s">
        <v>472</v>
      </c>
      <c r="G171" s="447"/>
      <c r="H171" s="450" t="s">
        <v>597</v>
      </c>
      <c r="I171" s="450"/>
      <c r="J171" s="316" t="s">
        <v>448</v>
      </c>
      <c r="K171" s="312">
        <v>43101</v>
      </c>
      <c r="L171" s="319" t="s">
        <v>487</v>
      </c>
      <c r="M171" s="318" t="s">
        <v>318</v>
      </c>
      <c r="N171" s="313" t="s">
        <v>481</v>
      </c>
      <c r="O171" s="314" t="s">
        <v>481</v>
      </c>
      <c r="P171" s="422" t="s">
        <v>488</v>
      </c>
      <c r="Q171" s="422"/>
      <c r="R171" s="422"/>
      <c r="S171" s="84" t="s">
        <v>55</v>
      </c>
      <c r="T171" s="45" t="s">
        <v>123</v>
      </c>
      <c r="U171" s="85">
        <v>1</v>
      </c>
      <c r="V171" s="334">
        <f t="shared" si="10"/>
        <v>1</v>
      </c>
      <c r="W171" s="334">
        <f t="shared" si="10"/>
        <v>1</v>
      </c>
      <c r="X171" s="56">
        <f t="shared" si="11"/>
        <v>1</v>
      </c>
      <c r="Y171" s="283">
        <f t="shared" si="12"/>
        <v>1</v>
      </c>
    </row>
    <row r="172" spans="1:25" s="86" customFormat="1" ht="195.75" customHeight="1" x14ac:dyDescent="0.25">
      <c r="A172" s="449" t="s">
        <v>485</v>
      </c>
      <c r="B172" s="449"/>
      <c r="C172" s="230" t="s">
        <v>428</v>
      </c>
      <c r="D172" s="309" t="s">
        <v>255</v>
      </c>
      <c r="E172" s="311" t="s">
        <v>456</v>
      </c>
      <c r="F172" s="447" t="s">
        <v>472</v>
      </c>
      <c r="G172" s="447"/>
      <c r="H172" s="450" t="s">
        <v>598</v>
      </c>
      <c r="I172" s="450"/>
      <c r="J172" s="316" t="s">
        <v>448</v>
      </c>
      <c r="K172" s="312">
        <v>43101</v>
      </c>
      <c r="L172" s="319" t="s">
        <v>487</v>
      </c>
      <c r="M172" s="318" t="s">
        <v>318</v>
      </c>
      <c r="N172" s="313" t="s">
        <v>481</v>
      </c>
      <c r="O172" s="314" t="s">
        <v>481</v>
      </c>
      <c r="P172" s="422" t="s">
        <v>488</v>
      </c>
      <c r="Q172" s="422"/>
      <c r="R172" s="422"/>
      <c r="S172" s="84" t="s">
        <v>55</v>
      </c>
      <c r="T172" s="45" t="s">
        <v>123</v>
      </c>
      <c r="U172" s="85">
        <v>1</v>
      </c>
      <c r="V172" s="334">
        <f t="shared" si="10"/>
        <v>1</v>
      </c>
      <c r="W172" s="334">
        <f t="shared" si="10"/>
        <v>1</v>
      </c>
      <c r="X172" s="56">
        <f t="shared" si="11"/>
        <v>1</v>
      </c>
      <c r="Y172" s="283">
        <f t="shared" si="12"/>
        <v>1</v>
      </c>
    </row>
    <row r="173" spans="1:25" s="86" customFormat="1" ht="195.75" customHeight="1" x14ac:dyDescent="0.25">
      <c r="A173" s="449" t="s">
        <v>485</v>
      </c>
      <c r="B173" s="449"/>
      <c r="C173" s="230" t="s">
        <v>428</v>
      </c>
      <c r="D173" s="309" t="s">
        <v>255</v>
      </c>
      <c r="E173" s="311" t="s">
        <v>456</v>
      </c>
      <c r="F173" s="447" t="s">
        <v>472</v>
      </c>
      <c r="G173" s="447"/>
      <c r="H173" s="450" t="s">
        <v>599</v>
      </c>
      <c r="I173" s="450"/>
      <c r="J173" s="316" t="s">
        <v>448</v>
      </c>
      <c r="K173" s="312">
        <v>43101</v>
      </c>
      <c r="L173" s="319" t="s">
        <v>487</v>
      </c>
      <c r="M173" s="318" t="s">
        <v>318</v>
      </c>
      <c r="N173" s="313" t="s">
        <v>481</v>
      </c>
      <c r="O173" s="314" t="s">
        <v>481</v>
      </c>
      <c r="P173" s="422" t="s">
        <v>488</v>
      </c>
      <c r="Q173" s="422"/>
      <c r="R173" s="422"/>
      <c r="S173" s="84" t="s">
        <v>55</v>
      </c>
      <c r="T173" s="45" t="s">
        <v>123</v>
      </c>
      <c r="U173" s="85">
        <v>1</v>
      </c>
      <c r="V173" s="334">
        <f t="shared" si="10"/>
        <v>1</v>
      </c>
      <c r="W173" s="334">
        <f t="shared" si="10"/>
        <v>1</v>
      </c>
      <c r="X173" s="56">
        <f t="shared" si="11"/>
        <v>1</v>
      </c>
      <c r="Y173" s="283">
        <f t="shared" si="12"/>
        <v>1</v>
      </c>
    </row>
    <row r="174" spans="1:25" s="86" customFormat="1" ht="195.75" customHeight="1" x14ac:dyDescent="0.25">
      <c r="A174" s="449" t="s">
        <v>485</v>
      </c>
      <c r="B174" s="449"/>
      <c r="C174" s="230" t="s">
        <v>428</v>
      </c>
      <c r="D174" s="309" t="s">
        <v>255</v>
      </c>
      <c r="E174" s="311" t="s">
        <v>456</v>
      </c>
      <c r="F174" s="447" t="s">
        <v>472</v>
      </c>
      <c r="G174" s="447"/>
      <c r="H174" s="450" t="s">
        <v>600</v>
      </c>
      <c r="I174" s="450"/>
      <c r="J174" s="316" t="s">
        <v>448</v>
      </c>
      <c r="K174" s="312">
        <v>43101</v>
      </c>
      <c r="L174" s="319" t="s">
        <v>487</v>
      </c>
      <c r="M174" s="318" t="s">
        <v>318</v>
      </c>
      <c r="N174" s="313" t="s">
        <v>481</v>
      </c>
      <c r="O174" s="314" t="s">
        <v>481</v>
      </c>
      <c r="P174" s="422" t="s">
        <v>488</v>
      </c>
      <c r="Q174" s="422"/>
      <c r="R174" s="422"/>
      <c r="S174" s="84" t="s">
        <v>55</v>
      </c>
      <c r="T174" s="45" t="s">
        <v>123</v>
      </c>
      <c r="U174" s="85">
        <v>1</v>
      </c>
      <c r="V174" s="334">
        <f t="shared" si="10"/>
        <v>1</v>
      </c>
      <c r="W174" s="334">
        <f t="shared" si="10"/>
        <v>1</v>
      </c>
      <c r="X174" s="56">
        <f t="shared" si="11"/>
        <v>1</v>
      </c>
      <c r="Y174" s="283">
        <f t="shared" si="12"/>
        <v>1</v>
      </c>
    </row>
    <row r="175" spans="1:25" s="86" customFormat="1" ht="195.75" customHeight="1" x14ac:dyDescent="0.25">
      <c r="A175" s="449" t="s">
        <v>485</v>
      </c>
      <c r="B175" s="449"/>
      <c r="C175" s="230" t="s">
        <v>428</v>
      </c>
      <c r="D175" s="309" t="s">
        <v>255</v>
      </c>
      <c r="E175" s="311" t="s">
        <v>456</v>
      </c>
      <c r="F175" s="447" t="s">
        <v>472</v>
      </c>
      <c r="G175" s="447"/>
      <c r="H175" s="450" t="s">
        <v>601</v>
      </c>
      <c r="I175" s="450"/>
      <c r="J175" s="316" t="s">
        <v>448</v>
      </c>
      <c r="K175" s="312">
        <v>43101</v>
      </c>
      <c r="L175" s="319" t="s">
        <v>487</v>
      </c>
      <c r="M175" s="318" t="s">
        <v>318</v>
      </c>
      <c r="N175" s="313" t="s">
        <v>481</v>
      </c>
      <c r="O175" s="314" t="s">
        <v>481</v>
      </c>
      <c r="P175" s="422" t="s">
        <v>488</v>
      </c>
      <c r="Q175" s="422"/>
      <c r="R175" s="422"/>
      <c r="S175" s="84" t="s">
        <v>55</v>
      </c>
      <c r="T175" s="45" t="s">
        <v>123</v>
      </c>
      <c r="U175" s="85">
        <v>1</v>
      </c>
      <c r="V175" s="334">
        <f t="shared" si="10"/>
        <v>1</v>
      </c>
      <c r="W175" s="334">
        <f t="shared" si="10"/>
        <v>1</v>
      </c>
      <c r="X175" s="56">
        <f t="shared" ref="X175:X181" si="13">+W175/V175</f>
        <v>1</v>
      </c>
      <c r="Y175" s="283">
        <f t="shared" si="12"/>
        <v>1</v>
      </c>
    </row>
    <row r="176" spans="1:25" s="86" customFormat="1" ht="195.75" customHeight="1" x14ac:dyDescent="0.25">
      <c r="A176" s="449" t="s">
        <v>485</v>
      </c>
      <c r="B176" s="449"/>
      <c r="C176" s="230" t="s">
        <v>428</v>
      </c>
      <c r="D176" s="309" t="s">
        <v>255</v>
      </c>
      <c r="E176" s="311" t="s">
        <v>456</v>
      </c>
      <c r="F176" s="447" t="s">
        <v>472</v>
      </c>
      <c r="G176" s="447"/>
      <c r="H176" s="450" t="s">
        <v>602</v>
      </c>
      <c r="I176" s="450"/>
      <c r="J176" s="316" t="s">
        <v>448</v>
      </c>
      <c r="K176" s="312">
        <v>43101</v>
      </c>
      <c r="L176" s="319" t="s">
        <v>487</v>
      </c>
      <c r="M176" s="318" t="s">
        <v>318</v>
      </c>
      <c r="N176" s="313" t="s">
        <v>481</v>
      </c>
      <c r="O176" s="314" t="s">
        <v>481</v>
      </c>
      <c r="P176" s="422" t="s">
        <v>488</v>
      </c>
      <c r="Q176" s="422"/>
      <c r="R176" s="422"/>
      <c r="S176" s="84" t="s">
        <v>55</v>
      </c>
      <c r="T176" s="45" t="s">
        <v>123</v>
      </c>
      <c r="U176" s="85">
        <v>1</v>
      </c>
      <c r="V176" s="334">
        <f t="shared" si="10"/>
        <v>1</v>
      </c>
      <c r="W176" s="334">
        <f t="shared" si="10"/>
        <v>1</v>
      </c>
      <c r="X176" s="56">
        <f t="shared" si="13"/>
        <v>1</v>
      </c>
      <c r="Y176" s="283">
        <f t="shared" si="12"/>
        <v>1</v>
      </c>
    </row>
    <row r="177" spans="1:66" s="86" customFormat="1" ht="195.75" customHeight="1" x14ac:dyDescent="0.25">
      <c r="A177" s="449" t="s">
        <v>485</v>
      </c>
      <c r="B177" s="449"/>
      <c r="C177" s="230" t="s">
        <v>428</v>
      </c>
      <c r="D177" s="309" t="s">
        <v>255</v>
      </c>
      <c r="E177" s="311" t="s">
        <v>456</v>
      </c>
      <c r="F177" s="447" t="s">
        <v>472</v>
      </c>
      <c r="G177" s="447"/>
      <c r="H177" s="450" t="s">
        <v>603</v>
      </c>
      <c r="I177" s="450"/>
      <c r="J177" s="316" t="s">
        <v>448</v>
      </c>
      <c r="K177" s="312">
        <v>43101</v>
      </c>
      <c r="L177" s="319" t="s">
        <v>487</v>
      </c>
      <c r="M177" s="318" t="s">
        <v>318</v>
      </c>
      <c r="N177" s="313" t="s">
        <v>481</v>
      </c>
      <c r="O177" s="314" t="s">
        <v>481</v>
      </c>
      <c r="P177" s="422" t="s">
        <v>488</v>
      </c>
      <c r="Q177" s="422"/>
      <c r="R177" s="422"/>
      <c r="S177" s="84" t="s">
        <v>55</v>
      </c>
      <c r="T177" s="45" t="s">
        <v>123</v>
      </c>
      <c r="U177" s="85">
        <v>1</v>
      </c>
      <c r="V177" s="334">
        <f t="shared" si="10"/>
        <v>1</v>
      </c>
      <c r="W177" s="334">
        <f t="shared" si="10"/>
        <v>1</v>
      </c>
      <c r="X177" s="56">
        <f t="shared" si="13"/>
        <v>1</v>
      </c>
      <c r="Y177" s="283">
        <f t="shared" si="12"/>
        <v>1</v>
      </c>
    </row>
    <row r="178" spans="1:66" s="86" customFormat="1" ht="195.75" customHeight="1" x14ac:dyDescent="0.25">
      <c r="A178" s="449" t="s">
        <v>485</v>
      </c>
      <c r="B178" s="449"/>
      <c r="C178" s="230" t="s">
        <v>428</v>
      </c>
      <c r="D178" s="309" t="s">
        <v>255</v>
      </c>
      <c r="E178" s="311" t="s">
        <v>456</v>
      </c>
      <c r="F178" s="447" t="s">
        <v>472</v>
      </c>
      <c r="G178" s="447"/>
      <c r="H178" s="450" t="s">
        <v>604</v>
      </c>
      <c r="I178" s="450"/>
      <c r="J178" s="316" t="s">
        <v>448</v>
      </c>
      <c r="K178" s="312">
        <v>43101</v>
      </c>
      <c r="L178" s="319" t="s">
        <v>487</v>
      </c>
      <c r="M178" s="318" t="s">
        <v>318</v>
      </c>
      <c r="N178" s="313" t="s">
        <v>481</v>
      </c>
      <c r="O178" s="314" t="s">
        <v>481</v>
      </c>
      <c r="P178" s="422" t="s">
        <v>488</v>
      </c>
      <c r="Q178" s="422"/>
      <c r="R178" s="422"/>
      <c r="S178" s="84" t="s">
        <v>55</v>
      </c>
      <c r="T178" s="45" t="s">
        <v>123</v>
      </c>
      <c r="U178" s="85">
        <v>1</v>
      </c>
      <c r="V178" s="334">
        <f t="shared" si="10"/>
        <v>1</v>
      </c>
      <c r="W178" s="334">
        <f t="shared" si="10"/>
        <v>1</v>
      </c>
      <c r="X178" s="56">
        <f t="shared" si="13"/>
        <v>1</v>
      </c>
      <c r="Y178" s="283">
        <f t="shared" si="12"/>
        <v>1</v>
      </c>
    </row>
    <row r="179" spans="1:66" s="86" customFormat="1" ht="195.75" customHeight="1" x14ac:dyDescent="0.25">
      <c r="A179" s="449" t="s">
        <v>485</v>
      </c>
      <c r="B179" s="449"/>
      <c r="C179" s="230" t="s">
        <v>428</v>
      </c>
      <c r="D179" s="309" t="s">
        <v>255</v>
      </c>
      <c r="E179" s="311" t="s">
        <v>456</v>
      </c>
      <c r="F179" s="447" t="s">
        <v>472</v>
      </c>
      <c r="G179" s="447"/>
      <c r="H179" s="450" t="s">
        <v>605</v>
      </c>
      <c r="I179" s="450"/>
      <c r="J179" s="316" t="s">
        <v>448</v>
      </c>
      <c r="K179" s="312">
        <v>43101</v>
      </c>
      <c r="L179" s="319" t="s">
        <v>487</v>
      </c>
      <c r="M179" s="318" t="s">
        <v>318</v>
      </c>
      <c r="N179" s="313" t="s">
        <v>481</v>
      </c>
      <c r="O179" s="314" t="s">
        <v>481</v>
      </c>
      <c r="P179" s="422" t="s">
        <v>488</v>
      </c>
      <c r="Q179" s="422"/>
      <c r="R179" s="422"/>
      <c r="S179" s="84" t="s">
        <v>55</v>
      </c>
      <c r="T179" s="45" t="s">
        <v>123</v>
      </c>
      <c r="U179" s="85">
        <v>1</v>
      </c>
      <c r="V179" s="334">
        <f t="shared" si="10"/>
        <v>1</v>
      </c>
      <c r="W179" s="334">
        <f t="shared" si="10"/>
        <v>1</v>
      </c>
      <c r="X179" s="56">
        <f t="shared" si="13"/>
        <v>1</v>
      </c>
      <c r="Y179" s="283">
        <f>X179</f>
        <v>1</v>
      </c>
    </row>
    <row r="180" spans="1:66" s="86" customFormat="1" ht="231" customHeight="1" x14ac:dyDescent="0.25">
      <c r="A180" s="446" t="s">
        <v>2124</v>
      </c>
      <c r="B180" s="446"/>
      <c r="C180" s="230" t="s">
        <v>428</v>
      </c>
      <c r="D180" s="309" t="s">
        <v>255</v>
      </c>
      <c r="E180" s="311" t="s">
        <v>456</v>
      </c>
      <c r="F180" s="447" t="s">
        <v>472</v>
      </c>
      <c r="G180" s="447"/>
      <c r="H180" s="448" t="s">
        <v>2125</v>
      </c>
      <c r="I180" s="448"/>
      <c r="J180" s="316" t="s">
        <v>448</v>
      </c>
      <c r="K180" s="312"/>
      <c r="L180" s="312"/>
      <c r="M180" s="315"/>
      <c r="N180" s="313"/>
      <c r="O180" s="314"/>
      <c r="P180" s="367"/>
      <c r="Q180" s="367"/>
      <c r="R180" s="367"/>
      <c r="S180" s="84"/>
      <c r="T180" s="45"/>
      <c r="U180" s="85"/>
      <c r="V180" s="205"/>
      <c r="W180" s="206"/>
      <c r="X180" s="56" t="e">
        <f t="shared" si="13"/>
        <v>#DIV/0!</v>
      </c>
      <c r="Y180" s="283" t="e">
        <f>X180</f>
        <v>#DIV/0!</v>
      </c>
    </row>
    <row r="181" spans="1:66" s="86" customFormat="1" ht="251.25" customHeight="1" x14ac:dyDescent="0.25">
      <c r="A181" s="446" t="s">
        <v>606</v>
      </c>
      <c r="B181" s="446"/>
      <c r="C181" s="230" t="s">
        <v>428</v>
      </c>
      <c r="D181" s="309" t="s">
        <v>255</v>
      </c>
      <c r="E181" s="310" t="s">
        <v>456</v>
      </c>
      <c r="F181" s="447" t="s">
        <v>472</v>
      </c>
      <c r="G181" s="447"/>
      <c r="H181" s="448" t="s">
        <v>2125</v>
      </c>
      <c r="I181" s="448"/>
      <c r="J181" s="316" t="s">
        <v>448</v>
      </c>
      <c r="K181" s="312"/>
      <c r="L181" s="312"/>
      <c r="M181" s="315"/>
      <c r="N181" s="313"/>
      <c r="O181" s="314"/>
      <c r="P181" s="367"/>
      <c r="Q181" s="367"/>
      <c r="R181" s="367"/>
      <c r="S181" s="84"/>
      <c r="T181" s="45"/>
      <c r="U181" s="85"/>
      <c r="V181" s="205"/>
      <c r="W181" s="206"/>
      <c r="X181" s="56" t="e">
        <f t="shared" si="13"/>
        <v>#DIV/0!</v>
      </c>
      <c r="Y181" s="283" t="e">
        <f>X181</f>
        <v>#DIV/0!</v>
      </c>
    </row>
    <row r="182" spans="1:66" s="110" customFormat="1" ht="25.5" customHeight="1" x14ac:dyDescent="0.25">
      <c r="A182" s="235"/>
      <c r="B182" s="235"/>
      <c r="C182" s="75"/>
      <c r="D182" s="75"/>
      <c r="E182" s="111"/>
      <c r="F182" s="111"/>
      <c r="G182" s="111"/>
      <c r="H182" s="111"/>
      <c r="I182" s="111"/>
      <c r="J182" s="111"/>
      <c r="K182" s="111"/>
      <c r="L182" s="111"/>
      <c r="M182" s="111"/>
      <c r="N182" s="111"/>
      <c r="O182" s="111"/>
      <c r="P182" s="111"/>
      <c r="Q182" s="111"/>
      <c r="R182" s="111"/>
      <c r="S182" s="112"/>
      <c r="T182" s="111"/>
      <c r="U182" s="111"/>
    </row>
    <row r="183" spans="1:66" s="6" customFormat="1" ht="10.5" customHeight="1" x14ac:dyDescent="0.25">
      <c r="A183" s="116"/>
      <c r="B183" s="116"/>
      <c r="C183" s="116"/>
      <c r="D183" s="116"/>
      <c r="E183" s="116"/>
      <c r="F183" s="116"/>
      <c r="G183" s="116"/>
      <c r="H183" s="116"/>
      <c r="I183" s="116"/>
      <c r="J183" s="116"/>
      <c r="K183" s="116"/>
      <c r="L183" s="116"/>
      <c r="M183" s="116"/>
      <c r="N183" s="116"/>
      <c r="O183" s="117"/>
      <c r="P183" s="118"/>
      <c r="Q183" s="118"/>
      <c r="R183" s="118"/>
      <c r="S183" s="119"/>
      <c r="T183" s="118"/>
      <c r="U183" s="120"/>
    </row>
    <row r="184" spans="1:66" ht="101.25" customHeight="1" x14ac:dyDescent="0.25">
      <c r="A184" s="423" t="s">
        <v>262</v>
      </c>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BM184" s="2"/>
      <c r="BN184" s="2"/>
    </row>
    <row r="185" spans="1:66" ht="84.75" customHeight="1" thickBot="1" x14ac:dyDescent="0.3">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6"/>
      <c r="BD185" s="16"/>
      <c r="BE185" s="16"/>
      <c r="BF185" s="16"/>
      <c r="BG185" s="16"/>
      <c r="BH185" s="16"/>
      <c r="BI185" s="16"/>
      <c r="BJ185" s="16"/>
      <c r="BK185" s="16"/>
      <c r="BL185" s="16"/>
      <c r="BM185" s="30"/>
      <c r="BN185" s="30"/>
    </row>
    <row r="186" spans="1:66" ht="66" customHeight="1" thickTop="1" x14ac:dyDescent="0.25">
      <c r="A186" s="124"/>
      <c r="B186" s="124"/>
      <c r="C186" s="124"/>
      <c r="D186" s="124"/>
      <c r="E186" s="442" t="s">
        <v>263</v>
      </c>
      <c r="F186" s="442"/>
      <c r="G186" s="442"/>
      <c r="H186" s="442"/>
      <c r="I186" s="442"/>
      <c r="J186" s="442"/>
      <c r="K186" s="358"/>
      <c r="L186" s="358"/>
      <c r="M186" s="358"/>
      <c r="N186" s="358"/>
      <c r="O186" s="358"/>
      <c r="P186" s="358"/>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24"/>
      <c r="AL186" s="124"/>
      <c r="AM186" s="124"/>
      <c r="AN186" s="124"/>
      <c r="AO186" s="124"/>
      <c r="AP186" s="124"/>
      <c r="AQ186" s="124"/>
      <c r="AR186" s="124"/>
      <c r="AS186" s="124"/>
      <c r="AT186" s="124"/>
      <c r="AU186" s="124"/>
      <c r="AV186" s="124"/>
      <c r="AW186" s="124"/>
      <c r="AX186" s="16"/>
      <c r="AY186" s="16"/>
      <c r="AZ186" s="16"/>
      <c r="BA186" s="16"/>
      <c r="BB186" s="16"/>
      <c r="BC186" s="16"/>
      <c r="BD186" s="16"/>
      <c r="BE186" s="16"/>
      <c r="BF186" s="16"/>
      <c r="BG186" s="16"/>
      <c r="BH186" s="6"/>
      <c r="BI186" s="6"/>
      <c r="BJ186" s="30"/>
      <c r="BK186" s="30"/>
      <c r="BL186" s="30"/>
      <c r="BM186" s="2"/>
      <c r="BN186" s="2"/>
    </row>
    <row r="187" spans="1:66" ht="62.25" customHeight="1" x14ac:dyDescent="0.25">
      <c r="A187" s="124"/>
      <c r="B187" s="124"/>
      <c r="C187" s="124"/>
      <c r="D187" s="124"/>
      <c r="E187" s="359" t="s">
        <v>264</v>
      </c>
      <c r="F187" s="359"/>
      <c r="G187" s="360" t="s">
        <v>265</v>
      </c>
      <c r="H187" s="360"/>
      <c r="I187" s="125" t="s">
        <v>26</v>
      </c>
      <c r="J187" s="126" t="s">
        <v>27</v>
      </c>
      <c r="K187" s="361"/>
      <c r="L187" s="361"/>
      <c r="M187" s="361"/>
      <c r="N187" s="361"/>
      <c r="O187" s="361"/>
      <c r="P187" s="361"/>
      <c r="Q187" s="127"/>
      <c r="R187" s="127"/>
      <c r="S187" s="127"/>
      <c r="T187" s="127"/>
      <c r="U187" s="127"/>
      <c r="V187" s="127"/>
      <c r="W187" s="127"/>
      <c r="X187" s="127"/>
      <c r="Y187" s="127"/>
      <c r="Z187" s="127"/>
      <c r="AA187" s="127"/>
      <c r="AB187" s="127"/>
      <c r="AC187" s="127"/>
      <c r="AD187" s="127"/>
      <c r="AE187" s="127"/>
      <c r="AF187" s="127"/>
      <c r="AG187" s="127"/>
      <c r="AH187" s="127"/>
      <c r="AI187" s="127"/>
      <c r="AJ187" s="6"/>
      <c r="AK187" s="6"/>
      <c r="AL187" s="30"/>
      <c r="AM187" s="30"/>
      <c r="AN187" s="30"/>
      <c r="BM187" s="2"/>
      <c r="BN187" s="2"/>
    </row>
    <row r="188" spans="1:66" ht="40.5" customHeight="1" thickBot="1" x14ac:dyDescent="0.3">
      <c r="A188" s="124"/>
      <c r="B188" s="124"/>
      <c r="C188" s="124"/>
      <c r="D188" s="124"/>
      <c r="E188" s="443">
        <f>E195</f>
        <v>739000000</v>
      </c>
      <c r="F188" s="443"/>
      <c r="G188" s="444">
        <f>G195</f>
        <v>737875808</v>
      </c>
      <c r="H188" s="444"/>
      <c r="I188" s="445">
        <f>I195</f>
        <v>0.99847876589986473</v>
      </c>
      <c r="J188" s="349">
        <f>I188</f>
        <v>0.99847876589986473</v>
      </c>
      <c r="K188" s="361"/>
      <c r="L188" s="361"/>
      <c r="M188" s="361"/>
      <c r="N188" s="361"/>
      <c r="O188" s="361"/>
      <c r="P188" s="361"/>
      <c r="Q188" s="127"/>
      <c r="R188" s="127"/>
      <c r="S188" s="127"/>
      <c r="T188" s="127"/>
      <c r="U188" s="127"/>
      <c r="V188" s="127"/>
      <c r="W188" s="127"/>
      <c r="X188" s="127"/>
      <c r="Y188" s="127"/>
      <c r="Z188" s="127"/>
      <c r="AA188" s="127"/>
      <c r="AB188" s="127"/>
      <c r="AC188" s="127"/>
      <c r="AD188" s="127"/>
      <c r="AE188" s="127"/>
      <c r="AF188" s="127"/>
      <c r="AG188" s="127"/>
      <c r="AH188" s="127"/>
      <c r="AI188" s="127"/>
      <c r="AJ188" s="6"/>
      <c r="AK188" s="6"/>
      <c r="AL188" s="30"/>
      <c r="AM188" s="30"/>
      <c r="AN188" s="30"/>
      <c r="BM188" s="2"/>
      <c r="BN188" s="2"/>
    </row>
    <row r="189" spans="1:66" ht="40.5" customHeight="1" thickTop="1" thickBot="1" x14ac:dyDescent="0.3">
      <c r="A189" s="124"/>
      <c r="B189" s="124"/>
      <c r="C189" s="124"/>
      <c r="D189" s="124"/>
      <c r="E189" s="443"/>
      <c r="F189" s="443"/>
      <c r="G189" s="444"/>
      <c r="H189" s="444"/>
      <c r="I189" s="445"/>
      <c r="J189" s="350"/>
      <c r="K189" s="361"/>
      <c r="L189" s="361"/>
      <c r="M189" s="361"/>
      <c r="N189" s="361"/>
      <c r="O189" s="361"/>
      <c r="P189" s="361"/>
      <c r="Q189" s="127"/>
      <c r="R189" s="127"/>
      <c r="S189" s="127"/>
      <c r="T189" s="127"/>
      <c r="U189" s="127"/>
      <c r="V189" s="127"/>
      <c r="W189" s="127"/>
      <c r="X189" s="127"/>
      <c r="Y189" s="127"/>
      <c r="Z189" s="127"/>
      <c r="AA189" s="127"/>
      <c r="AB189" s="127"/>
      <c r="AC189" s="127"/>
      <c r="AD189" s="127"/>
      <c r="AE189" s="127"/>
      <c r="AF189" s="127"/>
      <c r="AG189" s="127"/>
      <c r="AH189" s="127"/>
      <c r="AI189" s="127"/>
      <c r="AJ189" s="6"/>
      <c r="AK189" s="6"/>
      <c r="AL189" s="30"/>
      <c r="AM189" s="30"/>
      <c r="AN189" s="30"/>
      <c r="BM189" s="2"/>
      <c r="BN189" s="2"/>
    </row>
    <row r="190" spans="1:66" ht="40.5" customHeight="1" thickTop="1" thickBot="1" x14ac:dyDescent="0.3">
      <c r="A190" s="16"/>
      <c r="B190" s="124"/>
      <c r="C190" s="124"/>
      <c r="D190" s="124"/>
      <c r="E190" s="443"/>
      <c r="F190" s="443"/>
      <c r="G190" s="444"/>
      <c r="H190" s="444"/>
      <c r="I190" s="445"/>
      <c r="J190" s="351"/>
      <c r="K190" s="361"/>
      <c r="L190" s="361"/>
      <c r="M190" s="361"/>
      <c r="N190" s="361"/>
      <c r="O190" s="361"/>
      <c r="P190" s="361"/>
      <c r="Q190" s="420">
        <v>2018</v>
      </c>
      <c r="R190" s="420"/>
      <c r="S190" s="420"/>
      <c r="T190" s="420"/>
      <c r="BM190" s="2"/>
      <c r="BN190" s="2"/>
    </row>
    <row r="191" spans="1:66" ht="110.25" customHeight="1" thickTop="1" x14ac:dyDescent="0.25">
      <c r="A191" s="352" t="s">
        <v>266</v>
      </c>
      <c r="B191" s="352"/>
      <c r="C191" s="352"/>
      <c r="D191" s="74" t="s">
        <v>267</v>
      </c>
      <c r="E191" s="129" t="s">
        <v>264</v>
      </c>
      <c r="F191" s="129" t="s">
        <v>26</v>
      </c>
      <c r="G191" s="353" t="s">
        <v>265</v>
      </c>
      <c r="H191" s="353"/>
      <c r="I191" s="129" t="s">
        <v>268</v>
      </c>
      <c r="J191" s="130" t="s">
        <v>27</v>
      </c>
      <c r="K191" s="352" t="s">
        <v>269</v>
      </c>
      <c r="L191" s="352"/>
      <c r="M191" s="352"/>
      <c r="N191" s="352"/>
      <c r="O191" s="131" t="s">
        <v>22</v>
      </c>
      <c r="P191" s="65" t="s">
        <v>270</v>
      </c>
      <c r="Q191" s="132" t="s">
        <v>35</v>
      </c>
      <c r="R191" s="133" t="s">
        <v>271</v>
      </c>
      <c r="S191" s="50" t="s">
        <v>26</v>
      </c>
      <c r="T191" s="134" t="s">
        <v>27</v>
      </c>
      <c r="BM191" s="2"/>
      <c r="BN191" s="2"/>
    </row>
    <row r="192" spans="1:66" ht="262.5" customHeight="1" x14ac:dyDescent="0.25">
      <c r="A192" s="354" t="s">
        <v>272</v>
      </c>
      <c r="B192" s="440" t="s">
        <v>446</v>
      </c>
      <c r="C192" s="440"/>
      <c r="D192" s="187" t="s">
        <v>445</v>
      </c>
      <c r="E192" s="188">
        <v>253685467</v>
      </c>
      <c r="F192" s="137">
        <f>E192/E195</f>
        <v>0.34328209336941812</v>
      </c>
      <c r="G192" s="414">
        <v>253428700</v>
      </c>
      <c r="H192" s="414"/>
      <c r="I192" s="138">
        <f>G192/E192</f>
        <v>0.998987852938379</v>
      </c>
      <c r="J192" s="283">
        <f>I192</f>
        <v>0.998987852938379</v>
      </c>
      <c r="K192" s="439" t="s">
        <v>607</v>
      </c>
      <c r="L192" s="439"/>
      <c r="M192" s="439"/>
      <c r="N192" s="439"/>
      <c r="O192" s="139" t="s">
        <v>34</v>
      </c>
      <c r="P192" s="189">
        <v>1</v>
      </c>
      <c r="Q192" s="190">
        <v>1</v>
      </c>
      <c r="R192" s="190">
        <v>1</v>
      </c>
      <c r="S192" s="191">
        <f>+R192/Q192</f>
        <v>1</v>
      </c>
      <c r="T192" s="283">
        <f>S192</f>
        <v>1</v>
      </c>
      <c r="BM192" s="2"/>
      <c r="BN192" s="2"/>
    </row>
    <row r="193" spans="1:66" ht="259.5" customHeight="1" x14ac:dyDescent="0.25">
      <c r="A193" s="354"/>
      <c r="B193" s="440" t="s">
        <v>458</v>
      </c>
      <c r="C193" s="440"/>
      <c r="D193" s="187" t="s">
        <v>608</v>
      </c>
      <c r="E193" s="188">
        <v>301141500</v>
      </c>
      <c r="F193" s="137">
        <f>E193/E195</f>
        <v>0.40749864682002707</v>
      </c>
      <c r="G193" s="414">
        <v>301141500</v>
      </c>
      <c r="H193" s="414"/>
      <c r="I193" s="138">
        <f>G193/E193</f>
        <v>1</v>
      </c>
      <c r="J193" s="283">
        <f>I193</f>
        <v>1</v>
      </c>
      <c r="K193" s="439" t="s">
        <v>609</v>
      </c>
      <c r="L193" s="439"/>
      <c r="M193" s="439"/>
      <c r="N193" s="439"/>
      <c r="O193" s="139" t="s">
        <v>38</v>
      </c>
      <c r="P193" s="189">
        <v>1</v>
      </c>
      <c r="Q193" s="190">
        <v>1</v>
      </c>
      <c r="R193" s="190">
        <v>1</v>
      </c>
      <c r="S193" s="191">
        <f>+R193/Q193</f>
        <v>1</v>
      </c>
      <c r="T193" s="283">
        <f>S193</f>
        <v>1</v>
      </c>
      <c r="BM193" s="2"/>
      <c r="BN193" s="2"/>
    </row>
    <row r="194" spans="1:66" ht="241.5" customHeight="1" x14ac:dyDescent="0.25">
      <c r="A194" s="354"/>
      <c r="B194" s="440" t="s">
        <v>472</v>
      </c>
      <c r="C194" s="440"/>
      <c r="D194" s="187" t="s">
        <v>610</v>
      </c>
      <c r="E194" s="188">
        <v>184173033</v>
      </c>
      <c r="F194" s="137">
        <f>E194/E195</f>
        <v>0.24921925981055482</v>
      </c>
      <c r="G194" s="414">
        <v>183305608</v>
      </c>
      <c r="H194" s="414"/>
      <c r="I194" s="138">
        <f>G194/E194</f>
        <v>0.99529016281118632</v>
      </c>
      <c r="J194" s="283">
        <f>I194</f>
        <v>0.99529016281118632</v>
      </c>
      <c r="K194" s="439" t="s">
        <v>611</v>
      </c>
      <c r="L194" s="439"/>
      <c r="M194" s="439"/>
      <c r="N194" s="439"/>
      <c r="O194" s="139" t="s">
        <v>123</v>
      </c>
      <c r="P194" s="189">
        <v>1</v>
      </c>
      <c r="Q194" s="190">
        <v>1</v>
      </c>
      <c r="R194" s="190">
        <v>1</v>
      </c>
      <c r="S194" s="191">
        <f>+R194/Q194</f>
        <v>1</v>
      </c>
      <c r="T194" s="283">
        <f>S194</f>
        <v>1</v>
      </c>
      <c r="BM194" s="2"/>
      <c r="BN194" s="2"/>
    </row>
    <row r="195" spans="1:66" ht="229.5" customHeight="1" x14ac:dyDescent="0.25">
      <c r="A195" s="340" t="s">
        <v>279</v>
      </c>
      <c r="B195" s="340"/>
      <c r="C195" s="340"/>
      <c r="D195" s="144"/>
      <c r="E195" s="236">
        <f>SUM(E192:E194)</f>
        <v>739000000</v>
      </c>
      <c r="F195" s="237">
        <f>SUM(F192:F194)</f>
        <v>1</v>
      </c>
      <c r="G195" s="441">
        <f>SUM(G192:H194)</f>
        <v>737875808</v>
      </c>
      <c r="H195" s="441"/>
      <c r="I195" s="237">
        <f>G195/E195</f>
        <v>0.99847876589986473</v>
      </c>
      <c r="J195" s="283">
        <f>I195</f>
        <v>0.99847876589986473</v>
      </c>
      <c r="K195" s="342"/>
      <c r="L195" s="342"/>
      <c r="M195" s="342"/>
      <c r="N195" s="342"/>
      <c r="O195" s="146"/>
      <c r="P195" s="30"/>
      <c r="Q195" s="30"/>
      <c r="R195" s="30"/>
      <c r="S195" s="147"/>
      <c r="T195" s="30"/>
      <c r="U195" s="30"/>
      <c r="V195" s="30"/>
      <c r="W195" s="30"/>
      <c r="X195" s="30"/>
      <c r="Y195" s="30"/>
      <c r="Z195" s="30"/>
      <c r="AA195" s="30"/>
      <c r="AB195" s="30"/>
      <c r="AC195" s="30"/>
      <c r="AD195" s="30"/>
      <c r="AE195" s="148"/>
      <c r="AF195" s="149"/>
      <c r="AG195" s="30"/>
      <c r="AH195" s="30"/>
      <c r="AI195" s="30"/>
      <c r="AJ195" s="30"/>
      <c r="AK195" s="30"/>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6"/>
      <c r="BI195" s="6"/>
      <c r="BJ195" s="30"/>
      <c r="BK195" s="30"/>
      <c r="BL195" s="30"/>
      <c r="BM195" s="2"/>
      <c r="BN195" s="2"/>
    </row>
    <row r="196" spans="1:66" s="6" customFormat="1" ht="15.75" customHeight="1" thickBot="1" x14ac:dyDescent="0.3">
      <c r="A196" s="16"/>
      <c r="B196" s="16"/>
      <c r="C196" s="16"/>
      <c r="D196" s="16"/>
      <c r="E196" s="16"/>
      <c r="F196" s="16"/>
      <c r="G196" s="16"/>
      <c r="H196" s="16"/>
      <c r="I196" s="16"/>
      <c r="J196" s="16"/>
      <c r="K196" s="16"/>
      <c r="L196" s="16"/>
      <c r="M196" s="16"/>
      <c r="N196" s="16"/>
      <c r="O196" s="16"/>
      <c r="P196" s="16"/>
      <c r="Q196" s="16"/>
      <c r="R196" s="16"/>
      <c r="S196" s="47"/>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M196" s="30"/>
      <c r="BN196" s="2"/>
    </row>
    <row r="197" spans="1:66" ht="100.5" customHeight="1" thickTop="1" thickBot="1" x14ac:dyDescent="0.3">
      <c r="A197" s="343" t="s">
        <v>280</v>
      </c>
      <c r="B197" s="343"/>
      <c r="C197" s="344">
        <v>43465</v>
      </c>
      <c r="D197" s="344"/>
      <c r="E197" s="344"/>
      <c r="F197" s="16"/>
      <c r="G197" s="407" t="s">
        <v>346</v>
      </c>
      <c r="H197" s="407"/>
      <c r="I197" s="407"/>
      <c r="J197" s="151"/>
      <c r="K197" s="408" t="s">
        <v>282</v>
      </c>
      <c r="L197" s="408"/>
      <c r="N197" s="152"/>
      <c r="O197" s="409" t="s">
        <v>283</v>
      </c>
      <c r="P197" s="409"/>
      <c r="Q197" s="409"/>
      <c r="T197" s="152"/>
      <c r="U197" s="409" t="s">
        <v>284</v>
      </c>
      <c r="V197" s="409"/>
      <c r="W197" s="409"/>
      <c r="X197" s="409"/>
      <c r="AB197" s="405"/>
      <c r="AC197" s="405"/>
      <c r="AD197" s="406" t="s">
        <v>285</v>
      </c>
      <c r="AE197" s="406"/>
      <c r="AF197" s="406"/>
      <c r="AS197" s="30"/>
      <c r="AT197" s="30"/>
      <c r="AU197" s="16"/>
      <c r="AV197" s="30"/>
      <c r="AW197" s="30"/>
      <c r="AX197" s="30"/>
      <c r="AY197" s="30"/>
      <c r="AZ197" s="30"/>
      <c r="BA197" s="30"/>
      <c r="BB197" s="16"/>
      <c r="BC197" s="30"/>
      <c r="BD197" s="30"/>
      <c r="BE197" s="30"/>
      <c r="BF197" s="30"/>
      <c r="BG197" s="30"/>
      <c r="BH197" s="16"/>
      <c r="BI197" s="16"/>
      <c r="BJ197" s="16"/>
      <c r="BK197" s="16"/>
      <c r="BL197" s="6"/>
      <c r="BM197" s="30"/>
      <c r="BN197" s="2"/>
    </row>
    <row r="198" spans="1:66" ht="13.5" thickTop="1" x14ac:dyDescent="0.25"/>
  </sheetData>
  <autoFilter ref="A49:Y181" xr:uid="{DC954E17-B8F9-47A9-A793-F7E273F88E0D}">
    <filterColumn colId="0" showButton="0"/>
    <filterColumn colId="5" showButton="0"/>
    <filterColumn colId="7" showButton="0"/>
    <filterColumn colId="15" showButton="0"/>
    <filterColumn colId="16" showButton="0"/>
    <filterColumn colId="21" showButton="0"/>
    <filterColumn colId="22" showButton="0"/>
    <filterColumn colId="23" showButton="0"/>
  </autoFilter>
  <mergeCells count="669">
    <mergeCell ref="E10:G10"/>
    <mergeCell ref="A11:C11"/>
    <mergeCell ref="E11:G11"/>
    <mergeCell ref="A12:D13"/>
    <mergeCell ref="E12:U13"/>
    <mergeCell ref="A14:D14"/>
    <mergeCell ref="E14:U14"/>
    <mergeCell ref="A3:BL3"/>
    <mergeCell ref="A5:BI5"/>
    <mergeCell ref="A6:C6"/>
    <mergeCell ref="E6:M6"/>
    <mergeCell ref="A8:C8"/>
    <mergeCell ref="E8:G8"/>
    <mergeCell ref="H8:J8"/>
    <mergeCell ref="K8:M8"/>
    <mergeCell ref="AM8:AU11"/>
    <mergeCell ref="A10:C10"/>
    <mergeCell ref="A20:C21"/>
    <mergeCell ref="D20:E21"/>
    <mergeCell ref="F20:H21"/>
    <mergeCell ref="J20:O20"/>
    <mergeCell ref="P20:S20"/>
    <mergeCell ref="J21:O21"/>
    <mergeCell ref="P21:S21"/>
    <mergeCell ref="A16:Y16"/>
    <mergeCell ref="A18:C19"/>
    <mergeCell ref="D18:E19"/>
    <mergeCell ref="F18:H19"/>
    <mergeCell ref="I18:I19"/>
    <mergeCell ref="J18:O19"/>
    <mergeCell ref="P18:S19"/>
    <mergeCell ref="T18:T19"/>
    <mergeCell ref="U18:U19"/>
    <mergeCell ref="V18:Y18"/>
    <mergeCell ref="A28:H28"/>
    <mergeCell ref="I28:N28"/>
    <mergeCell ref="P28:R28"/>
    <mergeCell ref="A31:Y31"/>
    <mergeCell ref="A33:B33"/>
    <mergeCell ref="C33:Y33"/>
    <mergeCell ref="A24:Y24"/>
    <mergeCell ref="A26:H27"/>
    <mergeCell ref="I26:N27"/>
    <mergeCell ref="O26:O27"/>
    <mergeCell ref="P26:R27"/>
    <mergeCell ref="S26:S27"/>
    <mergeCell ref="T26:T27"/>
    <mergeCell ref="U26:U27"/>
    <mergeCell ref="V26:Y26"/>
    <mergeCell ref="A34:B34"/>
    <mergeCell ref="C34:Y34"/>
    <mergeCell ref="A35:B35"/>
    <mergeCell ref="C35:Y35"/>
    <mergeCell ref="A37:B38"/>
    <mergeCell ref="C37:C38"/>
    <mergeCell ref="D37:D38"/>
    <mergeCell ref="E37:E38"/>
    <mergeCell ref="F37:I38"/>
    <mergeCell ref="J37:J38"/>
    <mergeCell ref="V37:Y37"/>
    <mergeCell ref="T37:T38"/>
    <mergeCell ref="A40:B40"/>
    <mergeCell ref="F40:I40"/>
    <mergeCell ref="L40:N40"/>
    <mergeCell ref="P40:R40"/>
    <mergeCell ref="A41:B41"/>
    <mergeCell ref="F41:I41"/>
    <mergeCell ref="L41:N41"/>
    <mergeCell ref="P41:R41"/>
    <mergeCell ref="U37:U38"/>
    <mergeCell ref="A39:B39"/>
    <mergeCell ref="F39:I39"/>
    <mergeCell ref="L39:N39"/>
    <mergeCell ref="P39:R39"/>
    <mergeCell ref="K37:K38"/>
    <mergeCell ref="L37:N38"/>
    <mergeCell ref="O37:O38"/>
    <mergeCell ref="P37:R38"/>
    <mergeCell ref="S37:S38"/>
    <mergeCell ref="A44:B44"/>
    <mergeCell ref="C44:F44"/>
    <mergeCell ref="G44:I44"/>
    <mergeCell ref="J44:L44"/>
    <mergeCell ref="P44:S44"/>
    <mergeCell ref="A47:Y47"/>
    <mergeCell ref="A42:B42"/>
    <mergeCell ref="F42:I42"/>
    <mergeCell ref="L42:N42"/>
    <mergeCell ref="P42:R42"/>
    <mergeCell ref="A43:B43"/>
    <mergeCell ref="F43:I43"/>
    <mergeCell ref="L43:N43"/>
    <mergeCell ref="P43:R43"/>
    <mergeCell ref="S49:S50"/>
    <mergeCell ref="T49:T50"/>
    <mergeCell ref="U49:U50"/>
    <mergeCell ref="V49:Y49"/>
    <mergeCell ref="A51:B51"/>
    <mergeCell ref="F51:G51"/>
    <mergeCell ref="H51:I51"/>
    <mergeCell ref="P51:R51"/>
    <mergeCell ref="J49:J50"/>
    <mergeCell ref="K49:K50"/>
    <mergeCell ref="L49:L50"/>
    <mergeCell ref="M49:M50"/>
    <mergeCell ref="N49:N50"/>
    <mergeCell ref="O49:O50"/>
    <mergeCell ref="A49:B50"/>
    <mergeCell ref="C49:C50"/>
    <mergeCell ref="D49:D50"/>
    <mergeCell ref="E49:E50"/>
    <mergeCell ref="F49:G50"/>
    <mergeCell ref="H49:I50"/>
    <mergeCell ref="A52:B52"/>
    <mergeCell ref="F52:G52"/>
    <mergeCell ref="H52:I52"/>
    <mergeCell ref="P52:R52"/>
    <mergeCell ref="A53:B53"/>
    <mergeCell ref="F53:G53"/>
    <mergeCell ref="H53:I53"/>
    <mergeCell ref="P53:R53"/>
    <mergeCell ref="P49:R50"/>
    <mergeCell ref="A55:B55"/>
    <mergeCell ref="F55:G55"/>
    <mergeCell ref="H55:I55"/>
    <mergeCell ref="P55:R55"/>
    <mergeCell ref="A56:B56"/>
    <mergeCell ref="F56:G56"/>
    <mergeCell ref="H56:I56"/>
    <mergeCell ref="P56:R56"/>
    <mergeCell ref="A54:B54"/>
    <mergeCell ref="F54:G54"/>
    <mergeCell ref="H54:I54"/>
    <mergeCell ref="P54:R54"/>
    <mergeCell ref="A59:B59"/>
    <mergeCell ref="F59:G59"/>
    <mergeCell ref="H59:I59"/>
    <mergeCell ref="P59:R59"/>
    <mergeCell ref="A60:B60"/>
    <mergeCell ref="F60:G60"/>
    <mergeCell ref="H60:I60"/>
    <mergeCell ref="P60:R60"/>
    <mergeCell ref="A57:B57"/>
    <mergeCell ref="F57:G57"/>
    <mergeCell ref="H57:I57"/>
    <mergeCell ref="P57:R57"/>
    <mergeCell ref="A58:B58"/>
    <mergeCell ref="F58:G58"/>
    <mergeCell ref="H58:I58"/>
    <mergeCell ref="P58:R58"/>
    <mergeCell ref="A62:B62"/>
    <mergeCell ref="F62:G62"/>
    <mergeCell ref="H62:I62"/>
    <mergeCell ref="P62:R62"/>
    <mergeCell ref="A63:B63"/>
    <mergeCell ref="F63:G63"/>
    <mergeCell ref="H63:I63"/>
    <mergeCell ref="P63:R63"/>
    <mergeCell ref="A61:B61"/>
    <mergeCell ref="F61:G61"/>
    <mergeCell ref="H61:I61"/>
    <mergeCell ref="P61:R61"/>
    <mergeCell ref="A64:B64"/>
    <mergeCell ref="F64:G64"/>
    <mergeCell ref="H64:I64"/>
    <mergeCell ref="P64:R64"/>
    <mergeCell ref="A65:B65"/>
    <mergeCell ref="F65:G65"/>
    <mergeCell ref="H65:I65"/>
    <mergeCell ref="P65:R65"/>
    <mergeCell ref="A68:B68"/>
    <mergeCell ref="F68:G68"/>
    <mergeCell ref="H68:I68"/>
    <mergeCell ref="P68:R68"/>
    <mergeCell ref="A69:B69"/>
    <mergeCell ref="F69:G69"/>
    <mergeCell ref="H69:I69"/>
    <mergeCell ref="P69:R69"/>
    <mergeCell ref="A66:B66"/>
    <mergeCell ref="F66:G66"/>
    <mergeCell ref="H66:I66"/>
    <mergeCell ref="P66:R66"/>
    <mergeCell ref="A67:B67"/>
    <mergeCell ref="F67:G67"/>
    <mergeCell ref="H67:I67"/>
    <mergeCell ref="P67:R67"/>
    <mergeCell ref="A72:B72"/>
    <mergeCell ref="F72:G72"/>
    <mergeCell ref="H72:I72"/>
    <mergeCell ref="P72:R72"/>
    <mergeCell ref="A73:B73"/>
    <mergeCell ref="F73:G73"/>
    <mergeCell ref="H73:I73"/>
    <mergeCell ref="P73:R73"/>
    <mergeCell ref="A70:B70"/>
    <mergeCell ref="F70:G70"/>
    <mergeCell ref="H70:I70"/>
    <mergeCell ref="P70:R70"/>
    <mergeCell ref="A71:B71"/>
    <mergeCell ref="F71:G71"/>
    <mergeCell ref="H71:I71"/>
    <mergeCell ref="P71:R71"/>
    <mergeCell ref="A76:B76"/>
    <mergeCell ref="F76:G76"/>
    <mergeCell ref="H76:I76"/>
    <mergeCell ref="P76:R76"/>
    <mergeCell ref="A77:B77"/>
    <mergeCell ref="F77:G77"/>
    <mergeCell ref="H77:I77"/>
    <mergeCell ref="P77:R77"/>
    <mergeCell ref="A74:B74"/>
    <mergeCell ref="F74:G74"/>
    <mergeCell ref="H74:I74"/>
    <mergeCell ref="P74:R74"/>
    <mergeCell ref="A75:B75"/>
    <mergeCell ref="F75:G75"/>
    <mergeCell ref="H75:I75"/>
    <mergeCell ref="P75:R75"/>
    <mergeCell ref="A80:B80"/>
    <mergeCell ref="F80:G80"/>
    <mergeCell ref="H80:I80"/>
    <mergeCell ref="P80:R80"/>
    <mergeCell ref="A81:B81"/>
    <mergeCell ref="F81:G81"/>
    <mergeCell ref="H81:I81"/>
    <mergeCell ref="P81:R81"/>
    <mergeCell ref="A78:B78"/>
    <mergeCell ref="F78:G78"/>
    <mergeCell ref="H78:I78"/>
    <mergeCell ref="P78:R78"/>
    <mergeCell ref="A79:B79"/>
    <mergeCell ref="F79:G79"/>
    <mergeCell ref="H79:I79"/>
    <mergeCell ref="P79:R79"/>
    <mergeCell ref="A84:B84"/>
    <mergeCell ref="F84:G84"/>
    <mergeCell ref="H84:I84"/>
    <mergeCell ref="P84:R84"/>
    <mergeCell ref="A85:B85"/>
    <mergeCell ref="F85:G85"/>
    <mergeCell ref="H85:I85"/>
    <mergeCell ref="P85:R85"/>
    <mergeCell ref="A82:B82"/>
    <mergeCell ref="F82:G82"/>
    <mergeCell ref="H82:I82"/>
    <mergeCell ref="P82:R82"/>
    <mergeCell ref="A83:B83"/>
    <mergeCell ref="F83:G83"/>
    <mergeCell ref="H83:I83"/>
    <mergeCell ref="P83:R83"/>
    <mergeCell ref="A88:B88"/>
    <mergeCell ref="F88:G88"/>
    <mergeCell ref="H88:I88"/>
    <mergeCell ref="P88:R88"/>
    <mergeCell ref="A89:B89"/>
    <mergeCell ref="F89:G89"/>
    <mergeCell ref="H89:I89"/>
    <mergeCell ref="P89:R89"/>
    <mergeCell ref="A86:B86"/>
    <mergeCell ref="F86:G86"/>
    <mergeCell ref="H86:I86"/>
    <mergeCell ref="P86:R86"/>
    <mergeCell ref="A87:B87"/>
    <mergeCell ref="F87:G87"/>
    <mergeCell ref="H87:I87"/>
    <mergeCell ref="P87:R87"/>
    <mergeCell ref="A92:B92"/>
    <mergeCell ref="F92:G92"/>
    <mergeCell ref="H92:I92"/>
    <mergeCell ref="P92:R92"/>
    <mergeCell ref="A93:B93"/>
    <mergeCell ref="F93:G93"/>
    <mergeCell ref="H93:I93"/>
    <mergeCell ref="P93:R93"/>
    <mergeCell ref="A90:B90"/>
    <mergeCell ref="F90:G90"/>
    <mergeCell ref="H90:I90"/>
    <mergeCell ref="P90:R90"/>
    <mergeCell ref="A91:B91"/>
    <mergeCell ref="F91:G91"/>
    <mergeCell ref="H91:I91"/>
    <mergeCell ref="P91:R91"/>
    <mergeCell ref="A96:B96"/>
    <mergeCell ref="F96:G96"/>
    <mergeCell ref="H96:I96"/>
    <mergeCell ref="P96:R96"/>
    <mergeCell ref="A97:B97"/>
    <mergeCell ref="F97:G97"/>
    <mergeCell ref="H97:I97"/>
    <mergeCell ref="P97:R97"/>
    <mergeCell ref="A94:B94"/>
    <mergeCell ref="F94:G94"/>
    <mergeCell ref="H94:I94"/>
    <mergeCell ref="P94:R94"/>
    <mergeCell ref="A95:B95"/>
    <mergeCell ref="F95:G95"/>
    <mergeCell ref="H95:I95"/>
    <mergeCell ref="P95:R95"/>
    <mergeCell ref="A100:B100"/>
    <mergeCell ref="F100:G100"/>
    <mergeCell ref="H100:I100"/>
    <mergeCell ref="P100:R100"/>
    <mergeCell ref="A101:B101"/>
    <mergeCell ref="F101:G101"/>
    <mergeCell ref="H101:I101"/>
    <mergeCell ref="P101:R101"/>
    <mergeCell ref="A98:B98"/>
    <mergeCell ref="F98:G98"/>
    <mergeCell ref="H98:I98"/>
    <mergeCell ref="P98:R98"/>
    <mergeCell ref="A99:B99"/>
    <mergeCell ref="F99:G99"/>
    <mergeCell ref="H99:I99"/>
    <mergeCell ref="P99:R99"/>
    <mergeCell ref="A104:B104"/>
    <mergeCell ref="F104:G104"/>
    <mergeCell ref="H104:I104"/>
    <mergeCell ref="P104:R104"/>
    <mergeCell ref="A105:B105"/>
    <mergeCell ref="F105:G105"/>
    <mergeCell ref="H105:I105"/>
    <mergeCell ref="P105:R105"/>
    <mergeCell ref="A102:B102"/>
    <mergeCell ref="F102:G102"/>
    <mergeCell ref="H102:I102"/>
    <mergeCell ref="P102:R102"/>
    <mergeCell ref="A103:B103"/>
    <mergeCell ref="F103:G103"/>
    <mergeCell ref="H103:I103"/>
    <mergeCell ref="P103:R103"/>
    <mergeCell ref="A108:B108"/>
    <mergeCell ref="F108:G108"/>
    <mergeCell ref="H108:I108"/>
    <mergeCell ref="P108:R108"/>
    <mergeCell ref="A109:B109"/>
    <mergeCell ref="F109:G109"/>
    <mergeCell ref="H109:I109"/>
    <mergeCell ref="P109:R109"/>
    <mergeCell ref="A106:B106"/>
    <mergeCell ref="F106:G106"/>
    <mergeCell ref="H106:I106"/>
    <mergeCell ref="P106:R106"/>
    <mergeCell ref="A107:B107"/>
    <mergeCell ref="F107:G107"/>
    <mergeCell ref="H107:I107"/>
    <mergeCell ref="P107:R107"/>
    <mergeCell ref="A112:B112"/>
    <mergeCell ref="F112:G112"/>
    <mergeCell ref="H112:I112"/>
    <mergeCell ref="P112:R112"/>
    <mergeCell ref="A113:B113"/>
    <mergeCell ref="F113:G113"/>
    <mergeCell ref="H113:I113"/>
    <mergeCell ref="P113:R113"/>
    <mergeCell ref="A110:B110"/>
    <mergeCell ref="F110:G110"/>
    <mergeCell ref="H110:I110"/>
    <mergeCell ref="P110:R110"/>
    <mergeCell ref="A111:B111"/>
    <mergeCell ref="F111:G111"/>
    <mergeCell ref="H111:I111"/>
    <mergeCell ref="P111:R111"/>
    <mergeCell ref="A116:B116"/>
    <mergeCell ref="F116:G116"/>
    <mergeCell ref="H116:I116"/>
    <mergeCell ref="P116:R116"/>
    <mergeCell ref="A117:B117"/>
    <mergeCell ref="F117:G117"/>
    <mergeCell ref="H117:I117"/>
    <mergeCell ref="P117:R117"/>
    <mergeCell ref="A114:B114"/>
    <mergeCell ref="F114:G114"/>
    <mergeCell ref="H114:I114"/>
    <mergeCell ref="P114:R114"/>
    <mergeCell ref="A115:B115"/>
    <mergeCell ref="F115:G115"/>
    <mergeCell ref="H115:I115"/>
    <mergeCell ref="P115:R115"/>
    <mergeCell ref="A120:B120"/>
    <mergeCell ref="F120:G120"/>
    <mergeCell ref="H120:I120"/>
    <mergeCell ref="P120:R120"/>
    <mergeCell ref="A121:B121"/>
    <mergeCell ref="F121:G121"/>
    <mergeCell ref="H121:I121"/>
    <mergeCell ref="P121:R121"/>
    <mergeCell ref="A118:B118"/>
    <mergeCell ref="F118:G118"/>
    <mergeCell ref="H118:I118"/>
    <mergeCell ref="P118:R118"/>
    <mergeCell ref="A119:B119"/>
    <mergeCell ref="F119:G119"/>
    <mergeCell ref="H119:I119"/>
    <mergeCell ref="P119:R119"/>
    <mergeCell ref="A124:B124"/>
    <mergeCell ref="F124:G124"/>
    <mergeCell ref="H124:I124"/>
    <mergeCell ref="P124:R124"/>
    <mergeCell ref="A125:B125"/>
    <mergeCell ref="F125:G125"/>
    <mergeCell ref="H125:I125"/>
    <mergeCell ref="P125:R125"/>
    <mergeCell ref="A122:B122"/>
    <mergeCell ref="F122:G122"/>
    <mergeCell ref="H122:I122"/>
    <mergeCell ref="P122:R122"/>
    <mergeCell ref="A123:B123"/>
    <mergeCell ref="F123:G123"/>
    <mergeCell ref="H123:I123"/>
    <mergeCell ref="P123:R123"/>
    <mergeCell ref="A128:B128"/>
    <mergeCell ref="F128:G128"/>
    <mergeCell ref="H128:I128"/>
    <mergeCell ref="P128:R128"/>
    <mergeCell ref="A129:B129"/>
    <mergeCell ref="F129:G129"/>
    <mergeCell ref="H129:I129"/>
    <mergeCell ref="P129:R129"/>
    <mergeCell ref="A126:B126"/>
    <mergeCell ref="F126:G126"/>
    <mergeCell ref="H126:I126"/>
    <mergeCell ref="P126:R126"/>
    <mergeCell ref="A127:B127"/>
    <mergeCell ref="F127:G127"/>
    <mergeCell ref="H127:I127"/>
    <mergeCell ref="P127:R127"/>
    <mergeCell ref="A132:B132"/>
    <mergeCell ref="F132:G132"/>
    <mergeCell ref="H132:I132"/>
    <mergeCell ref="P132:R132"/>
    <mergeCell ref="A133:B133"/>
    <mergeCell ref="F133:G133"/>
    <mergeCell ref="H133:I133"/>
    <mergeCell ref="P133:R133"/>
    <mergeCell ref="A130:B130"/>
    <mergeCell ref="F130:G130"/>
    <mergeCell ref="H130:I130"/>
    <mergeCell ref="P130:R130"/>
    <mergeCell ref="A131:B131"/>
    <mergeCell ref="F131:G131"/>
    <mergeCell ref="H131:I131"/>
    <mergeCell ref="P131:R131"/>
    <mergeCell ref="A136:B136"/>
    <mergeCell ref="F136:G136"/>
    <mergeCell ref="H136:I136"/>
    <mergeCell ref="P136:R136"/>
    <mergeCell ref="A137:B137"/>
    <mergeCell ref="F137:G137"/>
    <mergeCell ref="H137:I137"/>
    <mergeCell ref="P137:R137"/>
    <mergeCell ref="A134:B134"/>
    <mergeCell ref="F134:G134"/>
    <mergeCell ref="H134:I134"/>
    <mergeCell ref="P134:R134"/>
    <mergeCell ref="A135:B135"/>
    <mergeCell ref="F135:G135"/>
    <mergeCell ref="H135:I135"/>
    <mergeCell ref="P135:R135"/>
    <mergeCell ref="A140:B140"/>
    <mergeCell ref="F140:G140"/>
    <mergeCell ref="H140:I140"/>
    <mergeCell ref="P140:R140"/>
    <mergeCell ref="A141:B141"/>
    <mergeCell ref="F141:G141"/>
    <mergeCell ref="H141:I141"/>
    <mergeCell ref="P141:R141"/>
    <mergeCell ref="A138:B138"/>
    <mergeCell ref="F138:G138"/>
    <mergeCell ref="H138:I138"/>
    <mergeCell ref="P138:R138"/>
    <mergeCell ref="A139:B139"/>
    <mergeCell ref="F139:G139"/>
    <mergeCell ref="H139:I139"/>
    <mergeCell ref="P139:R139"/>
    <mergeCell ref="A144:B144"/>
    <mergeCell ref="F144:G144"/>
    <mergeCell ref="H144:I144"/>
    <mergeCell ref="P144:R144"/>
    <mergeCell ref="A145:B145"/>
    <mergeCell ref="F145:G145"/>
    <mergeCell ref="H145:I145"/>
    <mergeCell ref="P145:R145"/>
    <mergeCell ref="A142:B142"/>
    <mergeCell ref="F142:G142"/>
    <mergeCell ref="H142:I142"/>
    <mergeCell ref="P142:R142"/>
    <mergeCell ref="A143:B143"/>
    <mergeCell ref="F143:G143"/>
    <mergeCell ref="H143:I143"/>
    <mergeCell ref="P143:R143"/>
    <mergeCell ref="A148:B148"/>
    <mergeCell ref="F148:G148"/>
    <mergeCell ref="H148:I148"/>
    <mergeCell ref="P148:R148"/>
    <mergeCell ref="A149:B149"/>
    <mergeCell ref="F149:G149"/>
    <mergeCell ref="H149:I149"/>
    <mergeCell ref="P149:R149"/>
    <mergeCell ref="A146:B146"/>
    <mergeCell ref="F146:G146"/>
    <mergeCell ref="H146:I146"/>
    <mergeCell ref="P146:R146"/>
    <mergeCell ref="A147:B147"/>
    <mergeCell ref="F147:G147"/>
    <mergeCell ref="H147:I147"/>
    <mergeCell ref="P147:R147"/>
    <mergeCell ref="A152:B152"/>
    <mergeCell ref="F152:G152"/>
    <mergeCell ref="H152:I152"/>
    <mergeCell ref="P152:R152"/>
    <mergeCell ref="A153:B153"/>
    <mergeCell ref="F153:G153"/>
    <mergeCell ref="H153:I153"/>
    <mergeCell ref="P153:R153"/>
    <mergeCell ref="A150:B150"/>
    <mergeCell ref="F150:G150"/>
    <mergeCell ref="H150:I150"/>
    <mergeCell ref="P150:R150"/>
    <mergeCell ref="A151:B151"/>
    <mergeCell ref="F151:G151"/>
    <mergeCell ref="H151:I151"/>
    <mergeCell ref="P151:R151"/>
    <mergeCell ref="A156:B156"/>
    <mergeCell ref="F156:G156"/>
    <mergeCell ref="H156:I156"/>
    <mergeCell ref="P156:R156"/>
    <mergeCell ref="A157:B157"/>
    <mergeCell ref="F157:G157"/>
    <mergeCell ref="H157:I157"/>
    <mergeCell ref="P157:R157"/>
    <mergeCell ref="A154:B154"/>
    <mergeCell ref="F154:G154"/>
    <mergeCell ref="H154:I154"/>
    <mergeCell ref="P154:R154"/>
    <mergeCell ref="A155:B155"/>
    <mergeCell ref="F155:G155"/>
    <mergeCell ref="H155:I155"/>
    <mergeCell ref="P155:R155"/>
    <mergeCell ref="A160:B160"/>
    <mergeCell ref="F160:G160"/>
    <mergeCell ref="H160:I160"/>
    <mergeCell ref="P160:R160"/>
    <mergeCell ref="A161:B161"/>
    <mergeCell ref="F161:G161"/>
    <mergeCell ref="H161:I161"/>
    <mergeCell ref="P161:R161"/>
    <mergeCell ref="A158:B158"/>
    <mergeCell ref="F158:G158"/>
    <mergeCell ref="H158:I158"/>
    <mergeCell ref="P158:R158"/>
    <mergeCell ref="A159:B159"/>
    <mergeCell ref="F159:G159"/>
    <mergeCell ref="H159:I159"/>
    <mergeCell ref="P159:R159"/>
    <mergeCell ref="A164:B164"/>
    <mergeCell ref="F164:G164"/>
    <mergeCell ref="H164:I164"/>
    <mergeCell ref="P164:R164"/>
    <mergeCell ref="A165:B165"/>
    <mergeCell ref="F165:G165"/>
    <mergeCell ref="H165:I165"/>
    <mergeCell ref="P165:R165"/>
    <mergeCell ref="A162:B162"/>
    <mergeCell ref="F162:G162"/>
    <mergeCell ref="H162:I162"/>
    <mergeCell ref="P162:R162"/>
    <mergeCell ref="A163:B163"/>
    <mergeCell ref="F163:G163"/>
    <mergeCell ref="H163:I163"/>
    <mergeCell ref="P163:R163"/>
    <mergeCell ref="A168:B168"/>
    <mergeCell ref="F168:G168"/>
    <mergeCell ref="H168:I168"/>
    <mergeCell ref="P168:R168"/>
    <mergeCell ref="A169:B169"/>
    <mergeCell ref="F169:G169"/>
    <mergeCell ref="H169:I169"/>
    <mergeCell ref="P169:R169"/>
    <mergeCell ref="A166:B166"/>
    <mergeCell ref="F166:G166"/>
    <mergeCell ref="H166:I166"/>
    <mergeCell ref="P166:R166"/>
    <mergeCell ref="A167:B167"/>
    <mergeCell ref="F167:G167"/>
    <mergeCell ref="H167:I167"/>
    <mergeCell ref="P167:R167"/>
    <mergeCell ref="A172:B172"/>
    <mergeCell ref="F172:G172"/>
    <mergeCell ref="H172:I172"/>
    <mergeCell ref="P172:R172"/>
    <mergeCell ref="A173:B173"/>
    <mergeCell ref="F173:G173"/>
    <mergeCell ref="H173:I173"/>
    <mergeCell ref="P173:R173"/>
    <mergeCell ref="A170:B170"/>
    <mergeCell ref="F170:G170"/>
    <mergeCell ref="H170:I170"/>
    <mergeCell ref="P170:R170"/>
    <mergeCell ref="A171:B171"/>
    <mergeCell ref="F171:G171"/>
    <mergeCell ref="H171:I171"/>
    <mergeCell ref="P171:R171"/>
    <mergeCell ref="A176:B176"/>
    <mergeCell ref="F176:G176"/>
    <mergeCell ref="H176:I176"/>
    <mergeCell ref="P176:R176"/>
    <mergeCell ref="A177:B177"/>
    <mergeCell ref="F177:G177"/>
    <mergeCell ref="H177:I177"/>
    <mergeCell ref="P177:R177"/>
    <mergeCell ref="A174:B174"/>
    <mergeCell ref="F174:G174"/>
    <mergeCell ref="H174:I174"/>
    <mergeCell ref="P174:R174"/>
    <mergeCell ref="A175:B175"/>
    <mergeCell ref="F175:G175"/>
    <mergeCell ref="H175:I175"/>
    <mergeCell ref="P175:R175"/>
    <mergeCell ref="A180:B180"/>
    <mergeCell ref="F180:G180"/>
    <mergeCell ref="H180:I180"/>
    <mergeCell ref="P180:R180"/>
    <mergeCell ref="A181:B181"/>
    <mergeCell ref="F181:G181"/>
    <mergeCell ref="H181:I181"/>
    <mergeCell ref="P181:R181"/>
    <mergeCell ref="A178:B178"/>
    <mergeCell ref="F178:G178"/>
    <mergeCell ref="H178:I178"/>
    <mergeCell ref="P178:R178"/>
    <mergeCell ref="A179:B179"/>
    <mergeCell ref="F179:G179"/>
    <mergeCell ref="H179:I179"/>
    <mergeCell ref="P179:R179"/>
    <mergeCell ref="A184:Y184"/>
    <mergeCell ref="E186:J186"/>
    <mergeCell ref="K186:P186"/>
    <mergeCell ref="E187:F187"/>
    <mergeCell ref="G187:H187"/>
    <mergeCell ref="K187:P190"/>
    <mergeCell ref="E188:F190"/>
    <mergeCell ref="G188:H190"/>
    <mergeCell ref="I188:I190"/>
    <mergeCell ref="J188:J190"/>
    <mergeCell ref="Q190:T190"/>
    <mergeCell ref="A191:C191"/>
    <mergeCell ref="G191:H191"/>
    <mergeCell ref="K191:N191"/>
    <mergeCell ref="A192:A194"/>
    <mergeCell ref="B192:C192"/>
    <mergeCell ref="G192:H192"/>
    <mergeCell ref="K192:N192"/>
    <mergeCell ref="B193:C193"/>
    <mergeCell ref="G193:H193"/>
    <mergeCell ref="AB197:AC197"/>
    <mergeCell ref="AD197:AF197"/>
    <mergeCell ref="A197:B197"/>
    <mergeCell ref="C197:E197"/>
    <mergeCell ref="G197:I197"/>
    <mergeCell ref="K197:L197"/>
    <mergeCell ref="O197:Q197"/>
    <mergeCell ref="U197:X197"/>
    <mergeCell ref="K193:N193"/>
    <mergeCell ref="B194:C194"/>
    <mergeCell ref="G194:H194"/>
    <mergeCell ref="K194:N194"/>
    <mergeCell ref="A195:C195"/>
    <mergeCell ref="G195:H195"/>
    <mergeCell ref="K195:N195"/>
  </mergeCells>
  <conditionalFormatting sqref="Y20:Y21">
    <cfRule type="iconSet" priority="81">
      <iconSet iconSet="4Arrows" showValue="0">
        <cfvo type="percent" val="0"/>
        <cfvo type="num" val="0.6"/>
        <cfvo type="num" val="0.8"/>
        <cfvo type="num" val="0.9"/>
      </iconSet>
    </cfRule>
    <cfRule type="cellIs" dxfId="335" priority="82" operator="lessThan">
      <formula>0.6</formula>
    </cfRule>
    <cfRule type="cellIs" dxfId="334" priority="83" operator="between">
      <formula>0.8</formula>
      <formula>0.899999999999999</formula>
    </cfRule>
    <cfRule type="cellIs" dxfId="333" priority="84" operator="between">
      <formula>0.6</formula>
      <formula>0.8</formula>
    </cfRule>
    <cfRule type="cellIs" dxfId="332" priority="85" operator="greaterThanOrEqual">
      <formula>0.9</formula>
    </cfRule>
  </conditionalFormatting>
  <conditionalFormatting sqref="Y28">
    <cfRule type="iconSet" priority="76">
      <iconSet iconSet="4Arrows" showValue="0">
        <cfvo type="percent" val="0"/>
        <cfvo type="num" val="0.6"/>
        <cfvo type="num" val="0.8"/>
        <cfvo type="num" val="0.9"/>
      </iconSet>
    </cfRule>
    <cfRule type="cellIs" dxfId="331" priority="77" operator="lessThan">
      <formula>0.6</formula>
    </cfRule>
    <cfRule type="cellIs" dxfId="330" priority="78" operator="between">
      <formula>0.8</formula>
      <formula>0.899999999999999</formula>
    </cfRule>
    <cfRule type="cellIs" dxfId="329" priority="79" operator="between">
      <formula>0.6</formula>
      <formula>0.8</formula>
    </cfRule>
    <cfRule type="cellIs" dxfId="328" priority="80" operator="greaterThanOrEqual">
      <formula>0.9</formula>
    </cfRule>
  </conditionalFormatting>
  <conditionalFormatting sqref="Y39:Y42">
    <cfRule type="iconSet" priority="71">
      <iconSet iconSet="4Arrows" showValue="0">
        <cfvo type="percent" val="0"/>
        <cfvo type="num" val="0.6"/>
        <cfvo type="num" val="0.8"/>
        <cfvo type="num" val="0.9"/>
      </iconSet>
    </cfRule>
    <cfRule type="cellIs" dxfId="327" priority="72" operator="lessThan">
      <formula>0.6</formula>
    </cfRule>
    <cfRule type="cellIs" dxfId="326" priority="73" operator="between">
      <formula>0.8</formula>
      <formula>0.899999999999999</formula>
    </cfRule>
    <cfRule type="cellIs" dxfId="325" priority="74" operator="between">
      <formula>0.6</formula>
      <formula>0.8</formula>
    </cfRule>
    <cfRule type="cellIs" dxfId="324" priority="75" operator="greaterThanOrEqual">
      <formula>0.9</formula>
    </cfRule>
  </conditionalFormatting>
  <conditionalFormatting sqref="T192:T194">
    <cfRule type="iconSet" priority="61">
      <iconSet iconSet="4Arrows" showValue="0">
        <cfvo type="percent" val="0"/>
        <cfvo type="num" val="0.6"/>
        <cfvo type="num" val="0.8"/>
        <cfvo type="num" val="0.9"/>
      </iconSet>
    </cfRule>
    <cfRule type="cellIs" dxfId="323" priority="62" operator="lessThan">
      <formula>0.6</formula>
    </cfRule>
    <cfRule type="cellIs" dxfId="322" priority="63" operator="between">
      <formula>0.8</formula>
      <formula>0.899999999999999</formula>
    </cfRule>
    <cfRule type="cellIs" dxfId="321" priority="64" operator="between">
      <formula>0.6</formula>
      <formula>0.8</formula>
    </cfRule>
    <cfRule type="cellIs" dxfId="320" priority="65" operator="greaterThanOrEqual">
      <formula>0.9</formula>
    </cfRule>
  </conditionalFormatting>
  <conditionalFormatting sqref="J192:J195">
    <cfRule type="iconSet" priority="56">
      <iconSet iconSet="4Arrows" showValue="0">
        <cfvo type="percent" val="0"/>
        <cfvo type="num" val="0.6"/>
        <cfvo type="num" val="0.8"/>
        <cfvo type="num" val="0.9"/>
      </iconSet>
    </cfRule>
    <cfRule type="cellIs" dxfId="319" priority="57" operator="lessThan">
      <formula>0.6</formula>
    </cfRule>
    <cfRule type="cellIs" dxfId="318" priority="58" operator="between">
      <formula>0.8</formula>
      <formula>0.899999999999999</formula>
    </cfRule>
    <cfRule type="cellIs" dxfId="317" priority="59" operator="between">
      <formula>0.6</formula>
      <formula>0.8</formula>
    </cfRule>
    <cfRule type="cellIs" dxfId="316" priority="60" operator="greaterThanOrEqual">
      <formula>0.9</formula>
    </cfRule>
  </conditionalFormatting>
  <conditionalFormatting sqref="J188">
    <cfRule type="iconSet" priority="51">
      <iconSet iconSet="4Arrows" showValue="0">
        <cfvo type="percent" val="0"/>
        <cfvo type="num" val="0.6"/>
        <cfvo type="num" val="0.8"/>
        <cfvo type="num" val="0.9"/>
      </iconSet>
    </cfRule>
    <cfRule type="cellIs" dxfId="315" priority="52" operator="lessThan">
      <formula>0.6</formula>
    </cfRule>
    <cfRule type="cellIs" dxfId="314" priority="53" operator="between">
      <formula>0.8</formula>
      <formula>0.899999999999999</formula>
    </cfRule>
    <cfRule type="cellIs" dxfId="313" priority="54" operator="between">
      <formula>0.6</formula>
      <formula>0.8</formula>
    </cfRule>
    <cfRule type="cellIs" dxfId="312" priority="55" operator="greaterThanOrEqual">
      <formula>0.9</formula>
    </cfRule>
  </conditionalFormatting>
  <conditionalFormatting sqref="Y62">
    <cfRule type="iconSet" priority="46">
      <iconSet iconSet="4Arrows" showValue="0">
        <cfvo type="percent" val="0"/>
        <cfvo type="num" val="0.6"/>
        <cfvo type="num" val="0.8"/>
        <cfvo type="num" val="0.9"/>
      </iconSet>
    </cfRule>
    <cfRule type="cellIs" dxfId="311" priority="47" operator="lessThan">
      <formula>0.6</formula>
    </cfRule>
    <cfRule type="cellIs" dxfId="310" priority="48" operator="between">
      <formula>0.8</formula>
      <formula>0.899999999999999</formula>
    </cfRule>
    <cfRule type="cellIs" dxfId="309" priority="49" operator="between">
      <formula>0.6</formula>
      <formula>0.8</formula>
    </cfRule>
    <cfRule type="cellIs" dxfId="308" priority="50" operator="greaterThanOrEqual">
      <formula>0.9</formula>
    </cfRule>
  </conditionalFormatting>
  <conditionalFormatting sqref="Y63">
    <cfRule type="iconSet" priority="41">
      <iconSet iconSet="4Arrows" showValue="0">
        <cfvo type="percent" val="0"/>
        <cfvo type="num" val="0.6"/>
        <cfvo type="num" val="0.8"/>
        <cfvo type="num" val="0.9"/>
      </iconSet>
    </cfRule>
    <cfRule type="cellIs" dxfId="307" priority="42" operator="lessThan">
      <formula>0.6</formula>
    </cfRule>
    <cfRule type="cellIs" dxfId="306" priority="43" operator="between">
      <formula>0.8</formula>
      <formula>0.899999999999999</formula>
    </cfRule>
    <cfRule type="cellIs" dxfId="305" priority="44" operator="between">
      <formula>0.6</formula>
      <formula>0.8</formula>
    </cfRule>
    <cfRule type="cellIs" dxfId="304" priority="45" operator="greaterThanOrEqual">
      <formula>0.9</formula>
    </cfRule>
  </conditionalFormatting>
  <conditionalFormatting sqref="Y55">
    <cfRule type="iconSet" priority="36">
      <iconSet iconSet="4Arrows" showValue="0">
        <cfvo type="percent" val="0"/>
        <cfvo type="num" val="0.6"/>
        <cfvo type="num" val="0.8"/>
        <cfvo type="num" val="0.9"/>
      </iconSet>
    </cfRule>
    <cfRule type="cellIs" dxfId="303" priority="37" operator="lessThan">
      <formula>0.6</formula>
    </cfRule>
    <cfRule type="cellIs" dxfId="302" priority="38" operator="between">
      <formula>0.8</formula>
      <formula>0.899999999999999</formula>
    </cfRule>
    <cfRule type="cellIs" dxfId="301" priority="39" operator="between">
      <formula>0.6</formula>
      <formula>0.8</formula>
    </cfRule>
    <cfRule type="cellIs" dxfId="300" priority="40" operator="greaterThanOrEqual">
      <formula>0.9</formula>
    </cfRule>
  </conditionalFormatting>
  <conditionalFormatting sqref="Y56">
    <cfRule type="iconSet" priority="31">
      <iconSet iconSet="4Arrows" showValue="0">
        <cfvo type="percent" val="0"/>
        <cfvo type="num" val="0.6"/>
        <cfvo type="num" val="0.8"/>
        <cfvo type="num" val="0.9"/>
      </iconSet>
    </cfRule>
    <cfRule type="cellIs" dxfId="299" priority="32" operator="lessThan">
      <formula>0.6</formula>
    </cfRule>
    <cfRule type="cellIs" dxfId="298" priority="33" operator="between">
      <formula>0.8</formula>
      <formula>0.899999999999999</formula>
    </cfRule>
    <cfRule type="cellIs" dxfId="297" priority="34" operator="between">
      <formula>0.6</formula>
      <formula>0.8</formula>
    </cfRule>
    <cfRule type="cellIs" dxfId="296" priority="35" operator="greaterThanOrEqual">
      <formula>0.9</formula>
    </cfRule>
  </conditionalFormatting>
  <conditionalFormatting sqref="Y57">
    <cfRule type="iconSet" priority="26">
      <iconSet iconSet="4Arrows" showValue="0">
        <cfvo type="percent" val="0"/>
        <cfvo type="num" val="0.6"/>
        <cfvo type="num" val="0.8"/>
        <cfvo type="num" val="0.9"/>
      </iconSet>
    </cfRule>
    <cfRule type="cellIs" dxfId="295" priority="27" operator="lessThan">
      <formula>0.6</formula>
    </cfRule>
    <cfRule type="cellIs" dxfId="294" priority="28" operator="between">
      <formula>0.8</formula>
      <formula>0.899999999999999</formula>
    </cfRule>
    <cfRule type="cellIs" dxfId="293" priority="29" operator="between">
      <formula>0.6</formula>
      <formula>0.8</formula>
    </cfRule>
    <cfRule type="cellIs" dxfId="292" priority="30" operator="greaterThanOrEqual">
      <formula>0.9</formula>
    </cfRule>
  </conditionalFormatting>
  <conditionalFormatting sqref="Y58">
    <cfRule type="iconSet" priority="21">
      <iconSet iconSet="4Arrows" showValue="0">
        <cfvo type="percent" val="0"/>
        <cfvo type="num" val="0.6"/>
        <cfvo type="num" val="0.8"/>
        <cfvo type="num" val="0.9"/>
      </iconSet>
    </cfRule>
    <cfRule type="cellIs" dxfId="291" priority="22" operator="lessThan">
      <formula>0.6</formula>
    </cfRule>
    <cfRule type="cellIs" dxfId="290" priority="23" operator="between">
      <formula>0.8</formula>
      <formula>0.899999999999999</formula>
    </cfRule>
    <cfRule type="cellIs" dxfId="289" priority="24" operator="between">
      <formula>0.6</formula>
      <formula>0.8</formula>
    </cfRule>
    <cfRule type="cellIs" dxfId="288" priority="25" operator="greaterThanOrEqual">
      <formula>0.9</formula>
    </cfRule>
  </conditionalFormatting>
  <conditionalFormatting sqref="Y59">
    <cfRule type="iconSet" priority="16">
      <iconSet iconSet="4Arrows" showValue="0">
        <cfvo type="percent" val="0"/>
        <cfvo type="num" val="0.6"/>
        <cfvo type="num" val="0.8"/>
        <cfvo type="num" val="0.9"/>
      </iconSet>
    </cfRule>
    <cfRule type="cellIs" dxfId="287" priority="17" operator="lessThan">
      <formula>0.6</formula>
    </cfRule>
    <cfRule type="cellIs" dxfId="286" priority="18" operator="between">
      <formula>0.8</formula>
      <formula>0.899999999999999</formula>
    </cfRule>
    <cfRule type="cellIs" dxfId="285" priority="19" operator="between">
      <formula>0.6</formula>
      <formula>0.8</formula>
    </cfRule>
    <cfRule type="cellIs" dxfId="284" priority="20" operator="greaterThanOrEqual">
      <formula>0.9</formula>
    </cfRule>
  </conditionalFormatting>
  <conditionalFormatting sqref="Y60">
    <cfRule type="iconSet" priority="11">
      <iconSet iconSet="4Arrows" showValue="0">
        <cfvo type="percent" val="0"/>
        <cfvo type="num" val="0.6"/>
        <cfvo type="num" val="0.8"/>
        <cfvo type="num" val="0.9"/>
      </iconSet>
    </cfRule>
    <cfRule type="cellIs" dxfId="283" priority="12" operator="lessThan">
      <formula>0.6</formula>
    </cfRule>
    <cfRule type="cellIs" dxfId="282" priority="13" operator="between">
      <formula>0.8</formula>
      <formula>0.899999999999999</formula>
    </cfRule>
    <cfRule type="cellIs" dxfId="281" priority="14" operator="between">
      <formula>0.6</formula>
      <formula>0.8</formula>
    </cfRule>
    <cfRule type="cellIs" dxfId="280" priority="15" operator="greaterThanOrEqual">
      <formula>0.9</formula>
    </cfRule>
  </conditionalFormatting>
  <conditionalFormatting sqref="Y52">
    <cfRule type="iconSet" priority="6">
      <iconSet iconSet="4Arrows" showValue="0">
        <cfvo type="percent" val="0"/>
        <cfvo type="num" val="0.6"/>
        <cfvo type="num" val="0.8"/>
        <cfvo type="num" val="0.9"/>
      </iconSet>
    </cfRule>
    <cfRule type="cellIs" dxfId="279" priority="7" operator="lessThan">
      <formula>0.6</formula>
    </cfRule>
    <cfRule type="cellIs" dxfId="278" priority="8" operator="between">
      <formula>0.8</formula>
      <formula>0.899999999999999</formula>
    </cfRule>
    <cfRule type="cellIs" dxfId="277" priority="9" operator="between">
      <formula>0.6</formula>
      <formula>0.8</formula>
    </cfRule>
    <cfRule type="cellIs" dxfId="276" priority="10" operator="greaterThanOrEqual">
      <formula>0.9</formula>
    </cfRule>
  </conditionalFormatting>
  <conditionalFormatting sqref="Y53">
    <cfRule type="iconSet" priority="1">
      <iconSet iconSet="4Arrows" showValue="0">
        <cfvo type="percent" val="0"/>
        <cfvo type="num" val="0.6"/>
        <cfvo type="num" val="0.8"/>
        <cfvo type="num" val="0.9"/>
      </iconSet>
    </cfRule>
    <cfRule type="cellIs" dxfId="275" priority="2" operator="lessThan">
      <formula>0.6</formula>
    </cfRule>
    <cfRule type="cellIs" dxfId="274" priority="3" operator="between">
      <formula>0.8</formula>
      <formula>0.899999999999999</formula>
    </cfRule>
    <cfRule type="cellIs" dxfId="273" priority="4" operator="between">
      <formula>0.6</formula>
      <formula>0.8</formula>
    </cfRule>
    <cfRule type="cellIs" dxfId="272" priority="5" operator="greaterThanOrEqual">
      <formula>0.9</formula>
    </cfRule>
  </conditionalFormatting>
  <conditionalFormatting sqref="Y64:Y181 Y51 Y61 Y54">
    <cfRule type="iconSet" priority="179">
      <iconSet iconSet="4Arrows" showValue="0">
        <cfvo type="percent" val="0"/>
        <cfvo type="num" val="0.6"/>
        <cfvo type="num" val="0.8"/>
        <cfvo type="num" val="0.9"/>
      </iconSet>
    </cfRule>
    <cfRule type="cellIs" dxfId="271" priority="180" operator="lessThan">
      <formula>0.6</formula>
    </cfRule>
    <cfRule type="cellIs" dxfId="270" priority="181" operator="between">
      <formula>0.8</formula>
      <formula>0.899999999999999</formula>
    </cfRule>
    <cfRule type="cellIs" dxfId="269" priority="182" operator="between">
      <formula>0.6</formula>
      <formula>0.8</formula>
    </cfRule>
    <cfRule type="cellIs" dxfId="268" priority="183" operator="greaterThanOrEqual">
      <formula>0.9</formula>
    </cfRule>
  </conditionalFormatting>
  <pageMargins left="0.70000000000000007" right="0.70000000000000007" top="0.75" bottom="0.75" header="0.30000000000000004" footer="0.30000000000000004"/>
  <pageSetup paperSize="9"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XDM277"/>
  <sheetViews>
    <sheetView topLeftCell="C1" zoomScale="20" zoomScaleNormal="20" workbookViewId="0">
      <selection activeCell="Y88" sqref="Y88"/>
    </sheetView>
  </sheetViews>
  <sheetFormatPr baseColWidth="10" defaultRowHeight="12.75" x14ac:dyDescent="0.25"/>
  <cols>
    <col min="1" max="2" width="60.28515625" style="2" customWidth="1"/>
    <col min="3" max="3" width="69.7109375" style="2" customWidth="1"/>
    <col min="4" max="4" width="66.7109375" style="2" customWidth="1"/>
    <col min="5" max="5" width="94" style="2" customWidth="1"/>
    <col min="6" max="8" width="63.28515625" style="2" customWidth="1"/>
    <col min="9" max="9" width="93.7109375" style="2" customWidth="1"/>
    <col min="10" max="10" width="116" style="2" customWidth="1"/>
    <col min="11" max="11" width="59.7109375" style="2" customWidth="1"/>
    <col min="12" max="12" width="48.85546875" style="2" customWidth="1"/>
    <col min="13" max="13" width="59.85546875" style="2" customWidth="1"/>
    <col min="14" max="14" width="47" style="2" customWidth="1"/>
    <col min="15" max="15" width="78.42578125" style="2" customWidth="1"/>
    <col min="16" max="18" width="37.85546875" style="2" customWidth="1"/>
    <col min="19" max="19" width="26.42578125" style="73" customWidth="1"/>
    <col min="20" max="20" width="30.85546875" style="2" customWidth="1"/>
    <col min="21" max="21" width="32" style="2" customWidth="1"/>
    <col min="22" max="22" width="25.85546875" style="2" customWidth="1"/>
    <col min="23" max="23" width="32.42578125" style="2" customWidth="1"/>
    <col min="24"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6" s="30" customFormat="1" ht="69.75" customHeight="1" x14ac:dyDescent="0.25">
      <c r="A1" s="2"/>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6"/>
      <c r="BN1" s="6"/>
    </row>
    <row r="2" spans="1:66" s="30" customFormat="1" ht="69.75" customHeight="1" x14ac:dyDescent="0.25">
      <c r="A2" s="2"/>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6"/>
      <c r="BN2" s="6"/>
    </row>
    <row r="3" spans="1:66" s="30" customFormat="1"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6"/>
      <c r="BN3" s="6"/>
    </row>
    <row r="4" spans="1:66" s="30" customFormat="1" ht="114.75" customHeight="1" x14ac:dyDescent="0.25">
      <c r="A4" s="2"/>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6"/>
      <c r="BN4" s="6"/>
    </row>
    <row r="5" spans="1:66" s="30" customFormat="1"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c r="BM5" s="6"/>
      <c r="BN5" s="6"/>
    </row>
    <row r="6" spans="1:66" s="30" customFormat="1" ht="135.75" customHeight="1" x14ac:dyDescent="0.25">
      <c r="A6" s="394" t="s">
        <v>3</v>
      </c>
      <c r="B6" s="394"/>
      <c r="C6" s="394"/>
      <c r="D6" s="10"/>
      <c r="E6" s="395" t="s">
        <v>612</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6"/>
      <c r="BN6" s="6"/>
    </row>
    <row r="7" spans="1:66" s="30" customFormat="1" ht="13.5" customHeight="1" x14ac:dyDescent="0.25">
      <c r="A7" s="11"/>
      <c r="B7" s="11"/>
      <c r="C7" s="12"/>
      <c r="D7" s="10"/>
      <c r="E7" s="2"/>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c r="BM7" s="6"/>
      <c r="BN7" s="6"/>
    </row>
    <row r="8" spans="1:66" s="30" customFormat="1" ht="104.25" customHeight="1" x14ac:dyDescent="0.25">
      <c r="A8" s="396" t="s">
        <v>5</v>
      </c>
      <c r="B8" s="396"/>
      <c r="C8" s="396"/>
      <c r="D8" s="10"/>
      <c r="E8" s="375" t="s">
        <v>613</v>
      </c>
      <c r="F8" s="375"/>
      <c r="G8" s="375"/>
      <c r="H8" s="13"/>
      <c r="I8" s="375" t="s">
        <v>614</v>
      </c>
      <c r="J8" s="375"/>
      <c r="K8" s="375"/>
      <c r="L8" s="13"/>
      <c r="M8" s="13"/>
      <c r="N8" s="13"/>
      <c r="O8" s="17"/>
      <c r="P8" s="13"/>
      <c r="Q8" s="13"/>
      <c r="R8" s="13"/>
      <c r="S8" s="18"/>
      <c r="T8" s="13"/>
      <c r="U8" s="13"/>
      <c r="V8" s="13"/>
      <c r="W8" s="13"/>
      <c r="X8" s="13"/>
      <c r="Y8" s="13"/>
      <c r="Z8" s="13"/>
      <c r="AA8" s="13"/>
      <c r="AB8" s="13"/>
      <c r="AC8" s="13"/>
      <c r="AD8" s="13"/>
      <c r="AE8" s="13"/>
      <c r="AF8" s="13"/>
      <c r="AG8" s="13"/>
      <c r="AH8" s="13"/>
      <c r="AI8" s="13"/>
      <c r="AJ8" s="13"/>
      <c r="AK8" s="13"/>
      <c r="AL8" s="13"/>
      <c r="AM8" s="393"/>
      <c r="AN8" s="393"/>
      <c r="AO8" s="393"/>
      <c r="AP8" s="393"/>
      <c r="AQ8" s="393"/>
      <c r="AR8" s="393"/>
      <c r="AS8" s="393"/>
      <c r="AT8" s="393"/>
      <c r="AU8" s="393"/>
      <c r="AV8" s="19"/>
      <c r="AW8" s="19"/>
      <c r="AX8" s="19"/>
      <c r="AY8" s="19"/>
      <c r="AZ8" s="19"/>
      <c r="BA8" s="19"/>
      <c r="BB8" s="19"/>
      <c r="BC8" s="19"/>
      <c r="BD8" s="19"/>
      <c r="BE8" s="20"/>
      <c r="BF8" s="19"/>
      <c r="BG8" s="19"/>
      <c r="BH8" s="19"/>
      <c r="BI8" s="19"/>
      <c r="BJ8" s="19"/>
      <c r="BK8" s="19"/>
      <c r="BL8" s="19"/>
      <c r="BM8" s="6"/>
      <c r="BN8" s="6"/>
    </row>
    <row r="9" spans="1:66" s="30" customFormat="1" ht="18.75" customHeight="1" x14ac:dyDescent="0.25">
      <c r="A9" s="12"/>
      <c r="B9" s="12"/>
      <c r="C9" s="12"/>
      <c r="D9" s="10"/>
      <c r="E9" s="18"/>
      <c r="F9" s="18"/>
      <c r="G9" s="18"/>
      <c r="H9" s="18"/>
      <c r="I9" s="17"/>
      <c r="J9" s="18"/>
      <c r="K9" s="18"/>
      <c r="L9" s="18"/>
      <c r="M9" s="18"/>
      <c r="N9" s="18"/>
      <c r="O9" s="18"/>
      <c r="P9" s="18"/>
      <c r="Q9" s="18"/>
      <c r="R9" s="18"/>
      <c r="S9" s="18"/>
      <c r="T9" s="18"/>
      <c r="U9" s="18"/>
      <c r="V9" s="18"/>
      <c r="W9" s="18"/>
      <c r="X9" s="18"/>
      <c r="Y9" s="18"/>
      <c r="Z9" s="18"/>
      <c r="AA9" s="18"/>
      <c r="AB9" s="18"/>
      <c r="AC9" s="18"/>
      <c r="AD9" s="18"/>
      <c r="AE9" s="18"/>
      <c r="AF9" s="18"/>
      <c r="AG9" s="18"/>
      <c r="AH9" s="13"/>
      <c r="AI9" s="13"/>
      <c r="AJ9" s="13"/>
      <c r="AK9" s="13"/>
      <c r="AL9" s="13"/>
      <c r="AM9" s="393"/>
      <c r="AN9" s="393"/>
      <c r="AO9" s="393"/>
      <c r="AP9" s="393"/>
      <c r="AQ9" s="393"/>
      <c r="AR9" s="393"/>
      <c r="AS9" s="393"/>
      <c r="AT9" s="393"/>
      <c r="AU9" s="393"/>
      <c r="AV9" s="19"/>
      <c r="AW9" s="19"/>
      <c r="AX9" s="19"/>
      <c r="AY9" s="19"/>
      <c r="AZ9" s="19"/>
      <c r="BA9" s="19"/>
      <c r="BB9" s="19"/>
      <c r="BC9" s="19"/>
      <c r="BD9" s="19"/>
      <c r="BE9" s="20"/>
      <c r="BF9" s="19"/>
      <c r="BG9" s="19"/>
      <c r="BH9" s="19"/>
      <c r="BI9" s="19"/>
      <c r="BJ9" s="19"/>
      <c r="BK9" s="19"/>
      <c r="BL9" s="19"/>
      <c r="BM9" s="6"/>
      <c r="BN9" s="6"/>
    </row>
    <row r="10" spans="1:66" s="30" customFormat="1" ht="52.5" customHeight="1" x14ac:dyDescent="0.25">
      <c r="A10" s="396" t="s">
        <v>7</v>
      </c>
      <c r="B10" s="396"/>
      <c r="C10" s="396"/>
      <c r="D10" s="10"/>
      <c r="E10" s="398" t="s">
        <v>615</v>
      </c>
      <c r="F10" s="398"/>
      <c r="G10" s="398"/>
      <c r="H10" s="398"/>
      <c r="I10" s="398"/>
      <c r="J10" s="398"/>
      <c r="K10" s="398"/>
      <c r="L10" s="398"/>
      <c r="M10" s="398"/>
      <c r="N10" s="398"/>
      <c r="O10" s="398"/>
      <c r="P10" s="398"/>
      <c r="Q10" s="398"/>
      <c r="R10" s="398"/>
      <c r="S10" s="18"/>
      <c r="T10" s="13"/>
      <c r="U10" s="13"/>
      <c r="V10" s="13"/>
      <c r="W10" s="13"/>
      <c r="X10" s="13"/>
      <c r="Y10" s="13"/>
      <c r="Z10" s="13"/>
      <c r="AA10" s="13"/>
      <c r="AB10" s="13"/>
      <c r="AC10" s="13"/>
      <c r="AD10" s="13"/>
      <c r="AE10" s="13"/>
      <c r="AF10" s="13"/>
      <c r="AG10" s="13"/>
      <c r="AH10" s="13"/>
      <c r="AI10" s="13"/>
      <c r="AJ10" s="13"/>
      <c r="AK10" s="13"/>
      <c r="AL10" s="13"/>
      <c r="AM10" s="393"/>
      <c r="AN10" s="393"/>
      <c r="AO10" s="393"/>
      <c r="AP10" s="393"/>
      <c r="AQ10" s="393"/>
      <c r="AR10" s="393"/>
      <c r="AS10" s="393"/>
      <c r="AT10" s="393"/>
      <c r="AU10" s="393"/>
      <c r="AV10" s="19"/>
      <c r="AW10" s="19"/>
      <c r="AX10" s="19"/>
      <c r="AY10" s="19"/>
      <c r="AZ10" s="19"/>
      <c r="BA10" s="19"/>
      <c r="BB10" s="19"/>
      <c r="BC10" s="19"/>
      <c r="BD10" s="19"/>
      <c r="BE10" s="20"/>
      <c r="BF10" s="19"/>
      <c r="BG10" s="19"/>
      <c r="BH10" s="19"/>
      <c r="BI10" s="19"/>
      <c r="BJ10" s="19"/>
      <c r="BK10" s="19"/>
      <c r="BL10" s="19"/>
      <c r="BM10" s="6"/>
      <c r="BN10" s="6"/>
    </row>
    <row r="11" spans="1:66" s="30" customFormat="1" ht="63.75" customHeight="1" x14ac:dyDescent="0.25">
      <c r="A11" s="396" t="s">
        <v>9</v>
      </c>
      <c r="B11" s="396"/>
      <c r="C11" s="396"/>
      <c r="D11" s="10"/>
      <c r="E11" s="398" t="s">
        <v>616</v>
      </c>
      <c r="F11" s="398"/>
      <c r="G11" s="398"/>
      <c r="H11" s="398"/>
      <c r="I11" s="398"/>
      <c r="J11" s="398"/>
      <c r="K11" s="398"/>
      <c r="L11" s="398"/>
      <c r="M11" s="398"/>
      <c r="N11" s="398"/>
      <c r="O11" s="398"/>
      <c r="P11" s="398"/>
      <c r="Q11" s="398"/>
      <c r="R11" s="398"/>
      <c r="S11" s="18"/>
      <c r="T11" s="13"/>
      <c r="U11" s="13"/>
      <c r="V11" s="13"/>
      <c r="W11" s="13"/>
      <c r="X11" s="13"/>
      <c r="Y11" s="13"/>
      <c r="Z11" s="13"/>
      <c r="AA11" s="13"/>
      <c r="AB11" s="13"/>
      <c r="AC11" s="13"/>
      <c r="AD11" s="13"/>
      <c r="AE11" s="13"/>
      <c r="AF11" s="13"/>
      <c r="AG11" s="13"/>
      <c r="AH11" s="13"/>
      <c r="AI11" s="13"/>
      <c r="AJ11" s="13"/>
      <c r="AK11" s="13"/>
      <c r="AL11" s="13"/>
      <c r="AM11" s="393"/>
      <c r="AN11" s="393"/>
      <c r="AO11" s="393"/>
      <c r="AP11" s="393"/>
      <c r="AQ11" s="393"/>
      <c r="AR11" s="393"/>
      <c r="AS11" s="393"/>
      <c r="AT11" s="393"/>
      <c r="AU11" s="393"/>
      <c r="AV11" s="19"/>
      <c r="AW11" s="19"/>
      <c r="AX11" s="19"/>
      <c r="AY11" s="19"/>
      <c r="AZ11" s="19"/>
      <c r="BA11" s="19"/>
      <c r="BB11" s="19"/>
      <c r="BC11" s="19"/>
      <c r="BD11" s="19"/>
      <c r="BE11" s="20"/>
      <c r="BF11" s="19"/>
      <c r="BG11" s="19"/>
      <c r="BH11" s="19"/>
      <c r="BI11" s="19"/>
      <c r="BJ11" s="19"/>
      <c r="BK11" s="19"/>
      <c r="BL11" s="19"/>
      <c r="BM11" s="6"/>
      <c r="BN11" s="6"/>
    </row>
    <row r="12" spans="1:66" s="30" customFormat="1" ht="61.5" customHeight="1" x14ac:dyDescent="0.25">
      <c r="A12" s="396" t="s">
        <v>11</v>
      </c>
      <c r="B12" s="396"/>
      <c r="C12" s="396"/>
      <c r="D12" s="396"/>
      <c r="E12" s="400" t="s">
        <v>617</v>
      </c>
      <c r="F12" s="400"/>
      <c r="G12" s="400"/>
      <c r="H12" s="400"/>
      <c r="I12" s="400"/>
      <c r="J12" s="400"/>
      <c r="K12" s="400"/>
      <c r="L12" s="400"/>
      <c r="M12" s="400"/>
      <c r="N12" s="400"/>
      <c r="O12" s="400"/>
      <c r="P12" s="400"/>
      <c r="Q12" s="400"/>
      <c r="R12" s="400"/>
      <c r="S12" s="400"/>
      <c r="T12" s="400"/>
      <c r="U12" s="400"/>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19"/>
      <c r="AW12" s="19"/>
      <c r="AX12" s="19"/>
      <c r="AY12" s="19"/>
      <c r="AZ12" s="19"/>
      <c r="BA12" s="19"/>
      <c r="BB12" s="19"/>
      <c r="BC12" s="19"/>
      <c r="BD12" s="19"/>
      <c r="BE12" s="22"/>
      <c r="BF12" s="22"/>
      <c r="BG12" s="22"/>
      <c r="BH12" s="22"/>
      <c r="BI12" s="22"/>
      <c r="BJ12" s="23"/>
      <c r="BK12" s="23"/>
      <c r="BL12" s="23"/>
      <c r="BM12" s="6"/>
      <c r="BN12" s="6"/>
    </row>
    <row r="13" spans="1:66" s="30" customFormat="1" ht="115.5" customHeight="1" x14ac:dyDescent="0.25">
      <c r="A13" s="396"/>
      <c r="B13" s="396"/>
      <c r="C13" s="396"/>
      <c r="D13" s="396"/>
      <c r="E13" s="400"/>
      <c r="F13" s="400"/>
      <c r="G13" s="400"/>
      <c r="H13" s="400"/>
      <c r="I13" s="400"/>
      <c r="J13" s="400"/>
      <c r="K13" s="400"/>
      <c r="L13" s="400"/>
      <c r="M13" s="400"/>
      <c r="N13" s="400"/>
      <c r="O13" s="400"/>
      <c r="P13" s="400"/>
      <c r="Q13" s="400"/>
      <c r="R13" s="400"/>
      <c r="S13" s="400"/>
      <c r="T13" s="400"/>
      <c r="U13" s="400"/>
      <c r="V13" s="6"/>
      <c r="W13" s="6"/>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1:66" s="30" customFormat="1" ht="343.5" customHeight="1" x14ac:dyDescent="0.25">
      <c r="A14" s="396" t="s">
        <v>13</v>
      </c>
      <c r="B14" s="396"/>
      <c r="C14" s="396"/>
      <c r="D14" s="396"/>
      <c r="E14" s="401" t="s">
        <v>618</v>
      </c>
      <c r="F14" s="401"/>
      <c r="G14" s="401"/>
      <c r="H14" s="401"/>
      <c r="I14" s="401"/>
      <c r="J14" s="401"/>
      <c r="K14" s="401"/>
      <c r="L14" s="401"/>
      <c r="M14" s="401"/>
      <c r="N14" s="401"/>
      <c r="O14" s="401"/>
      <c r="P14" s="401"/>
      <c r="Q14" s="401"/>
      <c r="R14" s="401"/>
      <c r="S14" s="401"/>
      <c r="T14" s="401"/>
      <c r="U14" s="401"/>
      <c r="V14" s="6"/>
      <c r="W14" s="6"/>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30"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c r="V15" s="6"/>
      <c r="W15" s="6"/>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30"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66" s="30" customFormat="1" ht="15" x14ac:dyDescent="0.25">
      <c r="A17" s="31"/>
      <c r="B17" s="31"/>
      <c r="C17" s="31"/>
      <c r="D17" s="31"/>
      <c r="E17" s="31"/>
      <c r="F17" s="31"/>
      <c r="G17" s="31"/>
      <c r="H17" s="31"/>
      <c r="I17" s="31"/>
      <c r="J17" s="31"/>
      <c r="K17" s="31"/>
      <c r="L17" s="31"/>
      <c r="M17" s="31"/>
      <c r="N17" s="31"/>
      <c r="O17" s="31"/>
      <c r="P17" s="31"/>
      <c r="Q17" s="31"/>
      <c r="R17" s="31"/>
      <c r="S17" s="31"/>
      <c r="T17" s="32"/>
      <c r="U17" s="32"/>
      <c r="V17" s="6"/>
      <c r="W17" s="6"/>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1:66"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76" t="s">
        <v>23</v>
      </c>
      <c r="V18" s="378">
        <v>2018</v>
      </c>
      <c r="W18" s="378"/>
      <c r="X18" s="378"/>
      <c r="Y18" s="378"/>
    </row>
    <row r="19" spans="1:66"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76"/>
      <c r="V19" s="36" t="s">
        <v>24</v>
      </c>
      <c r="W19" s="36" t="s">
        <v>25</v>
      </c>
      <c r="X19" s="37" t="s">
        <v>26</v>
      </c>
      <c r="Y19" s="38" t="s">
        <v>27</v>
      </c>
    </row>
    <row r="20" spans="1:66" s="30" customFormat="1" ht="145.5" customHeight="1" x14ac:dyDescent="0.25">
      <c r="A20" s="387" t="s">
        <v>353</v>
      </c>
      <c r="B20" s="387"/>
      <c r="C20" s="387"/>
      <c r="D20" s="387" t="s">
        <v>354</v>
      </c>
      <c r="E20" s="387"/>
      <c r="F20" s="387" t="s">
        <v>619</v>
      </c>
      <c r="G20" s="387"/>
      <c r="H20" s="387"/>
      <c r="I20" s="39" t="s">
        <v>31</v>
      </c>
      <c r="J20" s="387" t="s">
        <v>356</v>
      </c>
      <c r="K20" s="387"/>
      <c r="L20" s="387"/>
      <c r="M20" s="387"/>
      <c r="N20" s="387"/>
      <c r="O20" s="387"/>
      <c r="P20" s="388" t="s">
        <v>357</v>
      </c>
      <c r="Q20" s="388"/>
      <c r="R20" s="388"/>
      <c r="S20" s="388"/>
      <c r="T20" s="40" t="s">
        <v>34</v>
      </c>
      <c r="U20" s="238">
        <v>0.15</v>
      </c>
      <c r="V20" s="205">
        <v>0.15</v>
      </c>
      <c r="W20" s="239">
        <v>9.5000000000000001E-2</v>
      </c>
      <c r="X20" s="56">
        <f t="shared" ref="X20:X25" si="0">+W20/V20</f>
        <v>0.63333333333333341</v>
      </c>
      <c r="Y20" s="283">
        <f t="shared" ref="Y20:Y25" si="1">X20</f>
        <v>0.63333333333333341</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1:66" s="30" customFormat="1" ht="206.25" customHeight="1" x14ac:dyDescent="0.25">
      <c r="A21" s="387"/>
      <c r="B21" s="387"/>
      <c r="C21" s="387"/>
      <c r="D21" s="387"/>
      <c r="E21" s="387"/>
      <c r="F21" s="387"/>
      <c r="G21" s="387"/>
      <c r="H21" s="387"/>
      <c r="I21" s="402" t="s">
        <v>35</v>
      </c>
      <c r="J21" s="387" t="s">
        <v>620</v>
      </c>
      <c r="K21" s="387"/>
      <c r="L21" s="387"/>
      <c r="M21" s="387"/>
      <c r="N21" s="387"/>
      <c r="O21" s="387"/>
      <c r="P21" s="388" t="s">
        <v>621</v>
      </c>
      <c r="Q21" s="388"/>
      <c r="R21" s="388"/>
      <c r="S21" s="388"/>
      <c r="T21" s="45" t="s">
        <v>34</v>
      </c>
      <c r="U21" s="240">
        <v>1</v>
      </c>
      <c r="V21" s="241">
        <f t="shared" ref="V21:W24" si="2">+Q268</f>
        <v>0.6</v>
      </c>
      <c r="W21" s="241">
        <f t="shared" si="2"/>
        <v>0.6</v>
      </c>
      <c r="X21" s="56">
        <f t="shared" si="0"/>
        <v>1</v>
      </c>
      <c r="Y21" s="283">
        <f t="shared" si="1"/>
        <v>1</v>
      </c>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1:66" s="30" customFormat="1" ht="153.75" customHeight="1" x14ac:dyDescent="0.25">
      <c r="A22" s="387"/>
      <c r="B22" s="387"/>
      <c r="C22" s="387"/>
      <c r="D22" s="387"/>
      <c r="E22" s="387"/>
      <c r="F22" s="387"/>
      <c r="G22" s="387"/>
      <c r="H22" s="387"/>
      <c r="I22" s="402"/>
      <c r="J22" s="387" t="s">
        <v>622</v>
      </c>
      <c r="K22" s="387"/>
      <c r="L22" s="387"/>
      <c r="M22" s="387"/>
      <c r="N22" s="387"/>
      <c r="O22" s="387"/>
      <c r="P22" s="388" t="s">
        <v>623</v>
      </c>
      <c r="Q22" s="388"/>
      <c r="R22" s="388"/>
      <c r="S22" s="388"/>
      <c r="T22" s="45" t="s">
        <v>123</v>
      </c>
      <c r="U22" s="240">
        <v>1</v>
      </c>
      <c r="V22" s="241">
        <f t="shared" si="2"/>
        <v>1</v>
      </c>
      <c r="W22" s="241">
        <f t="shared" si="2"/>
        <v>1</v>
      </c>
      <c r="X22" s="56">
        <f t="shared" si="0"/>
        <v>1</v>
      </c>
      <c r="Y22" s="283">
        <f t="shared" si="1"/>
        <v>1</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1:66" s="30" customFormat="1" ht="147.75" customHeight="1" x14ac:dyDescent="0.25">
      <c r="A23" s="387"/>
      <c r="B23" s="387"/>
      <c r="C23" s="387"/>
      <c r="D23" s="387"/>
      <c r="E23" s="387"/>
      <c r="F23" s="387"/>
      <c r="G23" s="387"/>
      <c r="H23" s="387"/>
      <c r="I23" s="402"/>
      <c r="J23" s="387" t="s">
        <v>624</v>
      </c>
      <c r="K23" s="387"/>
      <c r="L23" s="387"/>
      <c r="M23" s="387"/>
      <c r="N23" s="387"/>
      <c r="O23" s="387"/>
      <c r="P23" s="388" t="s">
        <v>625</v>
      </c>
      <c r="Q23" s="388"/>
      <c r="R23" s="388"/>
      <c r="S23" s="388"/>
      <c r="T23" s="45" t="s">
        <v>34</v>
      </c>
      <c r="U23" s="242">
        <v>1</v>
      </c>
      <c r="V23" s="241">
        <f t="shared" si="2"/>
        <v>0.6</v>
      </c>
      <c r="W23" s="241">
        <f t="shared" si="2"/>
        <v>0.6</v>
      </c>
      <c r="X23" s="56">
        <f t="shared" si="0"/>
        <v>1</v>
      </c>
      <c r="Y23" s="283">
        <f t="shared" si="1"/>
        <v>1</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1:66" s="30" customFormat="1" ht="152.25" customHeight="1" x14ac:dyDescent="0.25">
      <c r="A24" s="387"/>
      <c r="B24" s="387"/>
      <c r="C24" s="387"/>
      <c r="D24" s="387"/>
      <c r="E24" s="387"/>
      <c r="F24" s="387" t="s">
        <v>626</v>
      </c>
      <c r="G24" s="387"/>
      <c r="H24" s="387"/>
      <c r="I24" s="402"/>
      <c r="J24" s="387" t="s">
        <v>627</v>
      </c>
      <c r="K24" s="387"/>
      <c r="L24" s="387"/>
      <c r="M24" s="387"/>
      <c r="N24" s="387"/>
      <c r="O24" s="387"/>
      <c r="P24" s="388" t="s">
        <v>628</v>
      </c>
      <c r="Q24" s="388"/>
      <c r="R24" s="388"/>
      <c r="S24" s="388"/>
      <c r="T24" s="45" t="s">
        <v>38</v>
      </c>
      <c r="U24" s="158">
        <v>241</v>
      </c>
      <c r="V24" s="243">
        <f t="shared" si="2"/>
        <v>116</v>
      </c>
      <c r="W24" s="243">
        <f t="shared" si="2"/>
        <v>118</v>
      </c>
      <c r="X24" s="56">
        <f t="shared" si="0"/>
        <v>1.0172413793103448</v>
      </c>
      <c r="Y24" s="283">
        <f t="shared" si="1"/>
        <v>1.0172413793103448</v>
      </c>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1:66" s="30" customFormat="1" ht="204.75" customHeight="1" x14ac:dyDescent="0.25">
      <c r="A25" s="387"/>
      <c r="B25" s="387"/>
      <c r="C25" s="387"/>
      <c r="D25" s="387"/>
      <c r="E25" s="387"/>
      <c r="F25" s="387"/>
      <c r="G25" s="387"/>
      <c r="H25" s="387"/>
      <c r="I25" s="402"/>
      <c r="J25" s="387" t="s">
        <v>629</v>
      </c>
      <c r="K25" s="387"/>
      <c r="L25" s="387"/>
      <c r="M25" s="387"/>
      <c r="N25" s="387"/>
      <c r="O25" s="387"/>
      <c r="P25" s="388" t="s">
        <v>630</v>
      </c>
      <c r="Q25" s="388"/>
      <c r="R25" s="388"/>
      <c r="S25" s="388"/>
      <c r="T25" s="45" t="s">
        <v>38</v>
      </c>
      <c r="U25" s="244">
        <v>108</v>
      </c>
      <c r="V25" s="243">
        <f>+Q273</f>
        <v>21</v>
      </c>
      <c r="W25" s="243">
        <f>+R273</f>
        <v>21</v>
      </c>
      <c r="X25" s="56">
        <f t="shared" si="0"/>
        <v>1</v>
      </c>
      <c r="Y25" s="283">
        <f t="shared" si="1"/>
        <v>1</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1:66" s="30" customFormat="1" ht="12.75" customHeight="1" x14ac:dyDescent="0.25">
      <c r="A26" s="27"/>
      <c r="B26" s="27"/>
      <c r="C26" s="27"/>
      <c r="D26" s="27"/>
      <c r="E26" s="26"/>
      <c r="F26" s="26"/>
      <c r="G26" s="26"/>
      <c r="H26" s="26"/>
      <c r="I26" s="26"/>
      <c r="J26" s="26"/>
      <c r="K26" s="26"/>
      <c r="L26" s="26"/>
      <c r="M26" s="26"/>
      <c r="N26" s="26"/>
      <c r="O26" s="26"/>
      <c r="P26" s="26"/>
      <c r="Q26" s="26"/>
      <c r="R26" s="26"/>
      <c r="S26" s="28"/>
      <c r="T26" s="26"/>
      <c r="U26" s="26"/>
      <c r="V26" s="6"/>
      <c r="W26" s="6"/>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1:66" s="30" customFormat="1" ht="12.75" customHeight="1" x14ac:dyDescent="0.25">
      <c r="A27" s="27"/>
      <c r="B27" s="27"/>
      <c r="C27" s="27"/>
      <c r="D27" s="27"/>
      <c r="E27" s="26"/>
      <c r="F27" s="26"/>
      <c r="G27" s="26"/>
      <c r="H27" s="26"/>
      <c r="I27" s="26"/>
      <c r="J27" s="26"/>
      <c r="K27" s="26"/>
      <c r="L27" s="26"/>
      <c r="M27" s="26"/>
      <c r="N27" s="26"/>
      <c r="O27" s="26"/>
      <c r="P27" s="26"/>
      <c r="Q27" s="26"/>
      <c r="R27" s="26"/>
      <c r="S27" s="28"/>
      <c r="T27" s="26"/>
      <c r="U27" s="26"/>
      <c r="V27" s="6"/>
      <c r="W27" s="6"/>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1:66" s="30" customFormat="1" ht="95.25" customHeight="1" x14ac:dyDescent="0.25">
      <c r="A28" s="423" t="s">
        <v>45</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1:66" s="30" customFormat="1" ht="15" x14ac:dyDescent="0.25">
      <c r="A29" s="16"/>
      <c r="B29" s="16"/>
      <c r="C29" s="16"/>
      <c r="D29" s="16"/>
      <c r="E29" s="16"/>
      <c r="F29" s="16"/>
      <c r="G29" s="16"/>
      <c r="H29" s="16"/>
      <c r="I29" s="16"/>
      <c r="J29" s="16"/>
      <c r="K29" s="16"/>
      <c r="L29" s="16"/>
      <c r="M29" s="16"/>
      <c r="N29" s="16"/>
      <c r="O29" s="16"/>
      <c r="P29" s="16"/>
      <c r="Q29" s="16"/>
      <c r="R29" s="16"/>
      <c r="S29" s="47"/>
      <c r="T29" s="16"/>
      <c r="U29" s="16"/>
      <c r="V29" s="6"/>
      <c r="W29" s="6"/>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1:66" s="48" customFormat="1" ht="84" customHeight="1" x14ac:dyDescent="0.25">
      <c r="A30" s="379" t="s">
        <v>46</v>
      </c>
      <c r="B30" s="379"/>
      <c r="C30" s="379"/>
      <c r="D30" s="379"/>
      <c r="E30" s="379"/>
      <c r="F30" s="379"/>
      <c r="G30" s="379"/>
      <c r="H30" s="379"/>
      <c r="I30" s="391" t="s">
        <v>47</v>
      </c>
      <c r="J30" s="391"/>
      <c r="K30" s="391"/>
      <c r="L30" s="391"/>
      <c r="M30" s="391"/>
      <c r="N30" s="391"/>
      <c r="O30" s="379" t="s">
        <v>48</v>
      </c>
      <c r="P30" s="375" t="s">
        <v>49</v>
      </c>
      <c r="Q30" s="375"/>
      <c r="R30" s="375"/>
      <c r="S30" s="375" t="s">
        <v>50</v>
      </c>
      <c r="T30" s="376" t="s">
        <v>22</v>
      </c>
      <c r="U30" s="376" t="s">
        <v>23</v>
      </c>
      <c r="V30" s="378">
        <v>2018</v>
      </c>
      <c r="W30" s="378"/>
      <c r="X30" s="378"/>
      <c r="Y30" s="378"/>
    </row>
    <row r="31" spans="1:66" s="48" customFormat="1" ht="84" customHeight="1" x14ac:dyDescent="0.25">
      <c r="A31" s="379"/>
      <c r="B31" s="379"/>
      <c r="C31" s="379"/>
      <c r="D31" s="379"/>
      <c r="E31" s="379"/>
      <c r="F31" s="379"/>
      <c r="G31" s="379"/>
      <c r="H31" s="379"/>
      <c r="I31" s="391"/>
      <c r="J31" s="391"/>
      <c r="K31" s="391"/>
      <c r="L31" s="391"/>
      <c r="M31" s="391"/>
      <c r="N31" s="391"/>
      <c r="O31" s="379"/>
      <c r="P31" s="375"/>
      <c r="Q31" s="375"/>
      <c r="R31" s="375"/>
      <c r="S31" s="375"/>
      <c r="T31" s="376"/>
      <c r="U31" s="376"/>
      <c r="V31" s="36" t="s">
        <v>24</v>
      </c>
      <c r="W31" s="36" t="s">
        <v>25</v>
      </c>
      <c r="X31" s="37" t="s">
        <v>26</v>
      </c>
      <c r="Y31" s="38" t="s">
        <v>27</v>
      </c>
    </row>
    <row r="32" spans="1:66" s="30" customFormat="1" ht="191.25" customHeight="1" x14ac:dyDescent="0.25">
      <c r="A32" s="390" t="s">
        <v>631</v>
      </c>
      <c r="B32" s="390"/>
      <c r="C32" s="390"/>
      <c r="D32" s="390"/>
      <c r="E32" s="390"/>
      <c r="F32" s="390"/>
      <c r="G32" s="390"/>
      <c r="H32" s="390"/>
      <c r="I32" s="390" t="s">
        <v>632</v>
      </c>
      <c r="J32" s="390"/>
      <c r="K32" s="390"/>
      <c r="L32" s="390"/>
      <c r="M32" s="390"/>
      <c r="N32" s="390"/>
      <c r="O32" s="51">
        <v>115</v>
      </c>
      <c r="P32" s="388" t="s">
        <v>633</v>
      </c>
      <c r="Q32" s="388"/>
      <c r="R32" s="388"/>
      <c r="S32" s="52" t="s">
        <v>55</v>
      </c>
      <c r="T32" s="40" t="s">
        <v>38</v>
      </c>
      <c r="U32" s="158">
        <f>+P271+P273</f>
        <v>384</v>
      </c>
      <c r="V32" s="243">
        <f>+Q271+Q273</f>
        <v>137</v>
      </c>
      <c r="W32" s="243">
        <f>+R271+R273</f>
        <v>139</v>
      </c>
      <c r="X32" s="56">
        <f>+W32/V32</f>
        <v>1.0145985401459854</v>
      </c>
      <c r="Y32" s="283">
        <f>X32</f>
        <v>1.0145985401459854</v>
      </c>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1:66" s="30" customFormat="1" ht="12.75" customHeight="1" x14ac:dyDescent="0.25">
      <c r="A33" s="27"/>
      <c r="B33" s="27"/>
      <c r="C33" s="27"/>
      <c r="D33" s="27"/>
      <c r="E33" s="26"/>
      <c r="F33" s="26"/>
      <c r="G33" s="26"/>
      <c r="H33" s="26"/>
      <c r="I33" s="26"/>
      <c r="J33" s="26"/>
      <c r="K33" s="26"/>
      <c r="L33" s="26"/>
      <c r="M33" s="26"/>
      <c r="N33" s="26"/>
      <c r="O33" s="26"/>
      <c r="P33" s="26"/>
      <c r="Q33" s="26"/>
      <c r="R33" s="26"/>
      <c r="S33" s="28"/>
      <c r="T33" s="26"/>
      <c r="U33" s="26"/>
      <c r="V33" s="6"/>
      <c r="W33" s="6"/>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1:66" s="30" customFormat="1" ht="12.75" customHeight="1" x14ac:dyDescent="0.25">
      <c r="A34" s="27"/>
      <c r="B34" s="27"/>
      <c r="C34" s="27"/>
      <c r="D34" s="27"/>
      <c r="E34" s="26"/>
      <c r="F34" s="26"/>
      <c r="G34" s="26"/>
      <c r="H34" s="26"/>
      <c r="I34" s="26"/>
      <c r="J34" s="26"/>
      <c r="K34" s="26"/>
      <c r="L34" s="26"/>
      <c r="M34" s="26"/>
      <c r="N34" s="26"/>
      <c r="O34" s="26"/>
      <c r="P34" s="26"/>
      <c r="Q34" s="26"/>
      <c r="R34" s="26"/>
      <c r="S34" s="28"/>
      <c r="T34" s="26"/>
      <c r="U34" s="26"/>
      <c r="V34" s="6"/>
      <c r="W34" s="6"/>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1:66" s="30" customFormat="1" ht="80.25" customHeight="1" x14ac:dyDescent="0.25">
      <c r="A35" s="423" t="s">
        <v>56</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1:66" s="6" customFormat="1" ht="12" customHeight="1" x14ac:dyDescent="0.25">
      <c r="A36" s="57"/>
      <c r="B36" s="57"/>
      <c r="C36" s="57"/>
      <c r="D36" s="57"/>
      <c r="E36" s="57"/>
      <c r="F36" s="57"/>
      <c r="G36" s="57"/>
      <c r="H36" s="57"/>
      <c r="I36" s="57"/>
      <c r="J36" s="57"/>
      <c r="K36" s="57"/>
      <c r="L36" s="57"/>
      <c r="M36" s="57"/>
      <c r="N36" s="57"/>
      <c r="O36" s="57"/>
      <c r="P36" s="57"/>
      <c r="Q36" s="57"/>
      <c r="R36" s="57"/>
      <c r="S36" s="57"/>
      <c r="T36" s="57"/>
      <c r="U36" s="57"/>
    </row>
    <row r="37" spans="1:66" s="6" customFormat="1" ht="92.25" customHeight="1" x14ac:dyDescent="0.25">
      <c r="A37" s="385" t="s">
        <v>57</v>
      </c>
      <c r="B37" s="385"/>
      <c r="C37" s="386" t="s">
        <v>58</v>
      </c>
      <c r="D37" s="386"/>
      <c r="E37" s="386"/>
      <c r="F37" s="386"/>
      <c r="G37" s="386"/>
      <c r="H37" s="386"/>
      <c r="I37" s="386"/>
      <c r="J37" s="386"/>
      <c r="K37" s="386"/>
      <c r="L37" s="386"/>
      <c r="M37" s="386"/>
      <c r="N37" s="386"/>
      <c r="O37" s="386"/>
      <c r="P37" s="386"/>
      <c r="Q37" s="386"/>
      <c r="R37" s="386"/>
      <c r="S37" s="386"/>
      <c r="T37" s="386"/>
      <c r="U37" s="386"/>
      <c r="V37" s="386"/>
      <c r="W37" s="386"/>
      <c r="X37" s="386"/>
      <c r="Y37" s="386"/>
    </row>
    <row r="38" spans="1:66" s="6" customFormat="1" ht="94.5" customHeight="1" x14ac:dyDescent="0.25">
      <c r="A38" s="385" t="s">
        <v>59</v>
      </c>
      <c r="B38" s="385"/>
      <c r="C38" s="386" t="s">
        <v>60</v>
      </c>
      <c r="D38" s="386"/>
      <c r="E38" s="386"/>
      <c r="F38" s="386"/>
      <c r="G38" s="386"/>
      <c r="H38" s="386"/>
      <c r="I38" s="386"/>
      <c r="J38" s="386"/>
      <c r="K38" s="386"/>
      <c r="L38" s="386"/>
      <c r="M38" s="386"/>
      <c r="N38" s="386"/>
      <c r="O38" s="386"/>
      <c r="P38" s="386"/>
      <c r="Q38" s="386"/>
      <c r="R38" s="386"/>
      <c r="S38" s="386"/>
      <c r="T38" s="386"/>
      <c r="U38" s="386"/>
      <c r="V38" s="386"/>
      <c r="W38" s="386"/>
      <c r="X38" s="386"/>
      <c r="Y38" s="386"/>
    </row>
    <row r="39" spans="1:66" s="6" customFormat="1" ht="159.75" customHeight="1" x14ac:dyDescent="0.25">
      <c r="A39" s="385" t="s">
        <v>61</v>
      </c>
      <c r="B39" s="385"/>
      <c r="C39" s="386" t="s">
        <v>62</v>
      </c>
      <c r="D39" s="386"/>
      <c r="E39" s="386"/>
      <c r="F39" s="386"/>
      <c r="G39" s="386"/>
      <c r="H39" s="386"/>
      <c r="I39" s="386"/>
      <c r="J39" s="386"/>
      <c r="K39" s="386"/>
      <c r="L39" s="386"/>
      <c r="M39" s="386"/>
      <c r="N39" s="386"/>
      <c r="O39" s="386"/>
      <c r="P39" s="386"/>
      <c r="Q39" s="386"/>
      <c r="R39" s="386"/>
      <c r="S39" s="386"/>
      <c r="T39" s="386"/>
      <c r="U39" s="386"/>
      <c r="V39" s="386"/>
      <c r="W39" s="386"/>
      <c r="X39" s="386"/>
      <c r="Y39" s="386"/>
    </row>
    <row r="40" spans="1:66" ht="17.25" customHeight="1" x14ac:dyDescent="0.25">
      <c r="A40" s="245"/>
      <c r="B40" s="245"/>
      <c r="C40" s="245"/>
      <c r="D40" s="245"/>
      <c r="E40" s="245"/>
      <c r="F40" s="245"/>
      <c r="G40" s="245"/>
      <c r="H40" s="245"/>
      <c r="I40" s="245"/>
      <c r="J40" s="245"/>
      <c r="K40" s="245"/>
      <c r="L40" s="245"/>
      <c r="M40" s="245"/>
      <c r="N40" s="245"/>
      <c r="O40" s="245"/>
      <c r="P40" s="245"/>
      <c r="Q40" s="245"/>
      <c r="R40" s="245"/>
      <c r="S40" s="245"/>
      <c r="T40" s="245"/>
      <c r="U40" s="245"/>
      <c r="BM40" s="2"/>
      <c r="BN40" s="2"/>
    </row>
    <row r="41" spans="1:66" s="30" customFormat="1" ht="43.5" customHeight="1" x14ac:dyDescent="0.25">
      <c r="A41" s="379" t="s">
        <v>63</v>
      </c>
      <c r="B41" s="379"/>
      <c r="C41" s="379" t="s">
        <v>64</v>
      </c>
      <c r="D41" s="379" t="s">
        <v>65</v>
      </c>
      <c r="E41" s="380" t="s">
        <v>66</v>
      </c>
      <c r="F41" s="379" t="s">
        <v>67</v>
      </c>
      <c r="G41" s="379"/>
      <c r="H41" s="379"/>
      <c r="I41" s="379"/>
      <c r="J41" s="379" t="s">
        <v>68</v>
      </c>
      <c r="K41" s="384" t="s">
        <v>69</v>
      </c>
      <c r="L41" s="379" t="s">
        <v>70</v>
      </c>
      <c r="M41" s="379"/>
      <c r="N41" s="379"/>
      <c r="O41" s="379" t="s">
        <v>71</v>
      </c>
      <c r="P41" s="375" t="s">
        <v>72</v>
      </c>
      <c r="Q41" s="375"/>
      <c r="R41" s="375"/>
      <c r="S41" s="375" t="s">
        <v>50</v>
      </c>
      <c r="T41" s="376" t="s">
        <v>22</v>
      </c>
      <c r="U41" s="452" t="s">
        <v>116</v>
      </c>
      <c r="V41" s="378">
        <v>2018</v>
      </c>
      <c r="W41" s="378"/>
      <c r="X41" s="378"/>
      <c r="Y41" s="378"/>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1:66" s="30" customFormat="1" ht="140.25" customHeight="1" x14ac:dyDescent="0.25">
      <c r="A42" s="379"/>
      <c r="B42" s="379"/>
      <c r="C42" s="379"/>
      <c r="D42" s="379"/>
      <c r="E42" s="380"/>
      <c r="F42" s="379"/>
      <c r="G42" s="379"/>
      <c r="H42" s="379"/>
      <c r="I42" s="379"/>
      <c r="J42" s="379"/>
      <c r="K42" s="384"/>
      <c r="L42" s="379"/>
      <c r="M42" s="379"/>
      <c r="N42" s="379"/>
      <c r="O42" s="379"/>
      <c r="P42" s="375"/>
      <c r="Q42" s="375"/>
      <c r="R42" s="375"/>
      <c r="S42" s="375"/>
      <c r="T42" s="376"/>
      <c r="U42" s="452"/>
      <c r="V42" s="36" t="s">
        <v>24</v>
      </c>
      <c r="W42" s="36" t="s">
        <v>25</v>
      </c>
      <c r="X42" s="37" t="s">
        <v>26</v>
      </c>
      <c r="Y42" s="38" t="s">
        <v>27</v>
      </c>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1:66" s="30" customFormat="1" ht="207" customHeight="1" x14ac:dyDescent="0.25">
      <c r="A43" s="381" t="s">
        <v>634</v>
      </c>
      <c r="B43" s="381"/>
      <c r="C43" s="58" t="s">
        <v>74</v>
      </c>
      <c r="D43" s="58" t="s">
        <v>75</v>
      </c>
      <c r="E43" s="59" t="s">
        <v>76</v>
      </c>
      <c r="F43" s="381" t="s">
        <v>77</v>
      </c>
      <c r="G43" s="381"/>
      <c r="H43" s="381"/>
      <c r="I43" s="381"/>
      <c r="J43" s="58" t="s">
        <v>635</v>
      </c>
      <c r="K43" s="60" t="s">
        <v>614</v>
      </c>
      <c r="L43" s="383" t="s">
        <v>80</v>
      </c>
      <c r="M43" s="383"/>
      <c r="N43" s="383"/>
      <c r="O43" s="58" t="s">
        <v>81</v>
      </c>
      <c r="P43" s="371" t="s">
        <v>636</v>
      </c>
      <c r="Q43" s="371"/>
      <c r="R43" s="371"/>
      <c r="S43" s="61" t="s">
        <v>55</v>
      </c>
      <c r="T43" s="45" t="s">
        <v>38</v>
      </c>
      <c r="U43" s="160">
        <v>1</v>
      </c>
      <c r="V43" s="205">
        <f>+Q268</f>
        <v>0.6</v>
      </c>
      <c r="W43" s="205">
        <f>+R268</f>
        <v>0.6</v>
      </c>
      <c r="X43" s="56">
        <f t="shared" ref="X43:X51" si="3">+W43/V43</f>
        <v>1</v>
      </c>
      <c r="Y43" s="283">
        <f t="shared" ref="Y43:Y51" si="4">X43</f>
        <v>1</v>
      </c>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1:66" s="30" customFormat="1" ht="207" customHeight="1" x14ac:dyDescent="0.25">
      <c r="A44" s="381" t="s">
        <v>637</v>
      </c>
      <c r="B44" s="381"/>
      <c r="C44" s="58" t="s">
        <v>304</v>
      </c>
      <c r="D44" s="58" t="s">
        <v>638</v>
      </c>
      <c r="E44" s="59" t="s">
        <v>639</v>
      </c>
      <c r="F44" s="382" t="s">
        <v>640</v>
      </c>
      <c r="G44" s="382"/>
      <c r="H44" s="382"/>
      <c r="I44" s="382"/>
      <c r="J44" s="58" t="s">
        <v>641</v>
      </c>
      <c r="K44" s="60" t="s">
        <v>613</v>
      </c>
      <c r="L44" s="382" t="s">
        <v>642</v>
      </c>
      <c r="M44" s="382"/>
      <c r="N44" s="382"/>
      <c r="O44" s="58" t="s">
        <v>81</v>
      </c>
      <c r="P44" s="371" t="s">
        <v>643</v>
      </c>
      <c r="Q44" s="371"/>
      <c r="R44" s="371"/>
      <c r="S44" s="61" t="s">
        <v>55</v>
      </c>
      <c r="T44" s="45" t="s">
        <v>38</v>
      </c>
      <c r="U44" s="62">
        <v>1</v>
      </c>
      <c r="V44" s="205">
        <v>1</v>
      </c>
      <c r="W44" s="206">
        <v>0.4924</v>
      </c>
      <c r="X44" s="56">
        <f t="shared" si="3"/>
        <v>0.4924</v>
      </c>
      <c r="Y44" s="283">
        <f t="shared" si="4"/>
        <v>0.4924</v>
      </c>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1:66" s="30" customFormat="1" ht="207" customHeight="1" x14ac:dyDescent="0.25">
      <c r="A45" s="381" t="s">
        <v>637</v>
      </c>
      <c r="B45" s="381"/>
      <c r="C45" s="58" t="s">
        <v>304</v>
      </c>
      <c r="D45" s="58" t="s">
        <v>638</v>
      </c>
      <c r="E45" s="59" t="s">
        <v>639</v>
      </c>
      <c r="F45" s="382" t="s">
        <v>640</v>
      </c>
      <c r="G45" s="382"/>
      <c r="H45" s="382"/>
      <c r="I45" s="382"/>
      <c r="J45" s="58" t="s">
        <v>641</v>
      </c>
      <c r="K45" s="60" t="s">
        <v>613</v>
      </c>
      <c r="L45" s="382" t="s">
        <v>642</v>
      </c>
      <c r="M45" s="382"/>
      <c r="N45" s="382"/>
      <c r="O45" s="58" t="s">
        <v>81</v>
      </c>
      <c r="P45" s="371" t="s">
        <v>644</v>
      </c>
      <c r="Q45" s="371"/>
      <c r="R45" s="371"/>
      <c r="S45" s="61" t="s">
        <v>55</v>
      </c>
      <c r="T45" s="45" t="s">
        <v>38</v>
      </c>
      <c r="U45" s="62">
        <v>1</v>
      </c>
      <c r="V45" s="205">
        <v>1</v>
      </c>
      <c r="W45" s="206">
        <v>0.8387</v>
      </c>
      <c r="X45" s="56">
        <f t="shared" si="3"/>
        <v>0.8387</v>
      </c>
      <c r="Y45" s="283">
        <f t="shared" si="4"/>
        <v>0.8387</v>
      </c>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1:66" s="30" customFormat="1" ht="207" customHeight="1" x14ac:dyDescent="0.25">
      <c r="A46" s="381" t="s">
        <v>637</v>
      </c>
      <c r="B46" s="381"/>
      <c r="C46" s="58" t="s">
        <v>304</v>
      </c>
      <c r="D46" s="58" t="s">
        <v>638</v>
      </c>
      <c r="E46" s="59" t="s">
        <v>639</v>
      </c>
      <c r="F46" s="382" t="s">
        <v>640</v>
      </c>
      <c r="G46" s="382"/>
      <c r="H46" s="382"/>
      <c r="I46" s="382"/>
      <c r="J46" s="58" t="s">
        <v>641</v>
      </c>
      <c r="K46" s="60" t="s">
        <v>613</v>
      </c>
      <c r="L46" s="382" t="s">
        <v>642</v>
      </c>
      <c r="M46" s="382"/>
      <c r="N46" s="382"/>
      <c r="O46" s="58" t="s">
        <v>81</v>
      </c>
      <c r="P46" s="371" t="s">
        <v>645</v>
      </c>
      <c r="Q46" s="371"/>
      <c r="R46" s="371"/>
      <c r="S46" s="61" t="s">
        <v>646</v>
      </c>
      <c r="T46" s="45" t="s">
        <v>38</v>
      </c>
      <c r="U46" s="62">
        <v>1</v>
      </c>
      <c r="V46" s="205">
        <v>1</v>
      </c>
      <c r="W46" s="206">
        <v>0.5</v>
      </c>
      <c r="X46" s="56">
        <f t="shared" si="3"/>
        <v>0.5</v>
      </c>
      <c r="Y46" s="283">
        <f t="shared" si="4"/>
        <v>0.5</v>
      </c>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1:66" s="30" customFormat="1" ht="207" customHeight="1" x14ac:dyDescent="0.25">
      <c r="A47" s="381" t="s">
        <v>637</v>
      </c>
      <c r="B47" s="381"/>
      <c r="C47" s="58" t="s">
        <v>304</v>
      </c>
      <c r="D47" s="58" t="s">
        <v>638</v>
      </c>
      <c r="E47" s="59" t="s">
        <v>639</v>
      </c>
      <c r="F47" s="382" t="s">
        <v>640</v>
      </c>
      <c r="G47" s="382"/>
      <c r="H47" s="382"/>
      <c r="I47" s="382"/>
      <c r="J47" s="58" t="s">
        <v>641</v>
      </c>
      <c r="K47" s="60" t="s">
        <v>613</v>
      </c>
      <c r="L47" s="382" t="s">
        <v>642</v>
      </c>
      <c r="M47" s="382"/>
      <c r="N47" s="382"/>
      <c r="O47" s="58" t="s">
        <v>81</v>
      </c>
      <c r="P47" s="371" t="s">
        <v>647</v>
      </c>
      <c r="Q47" s="371"/>
      <c r="R47" s="371"/>
      <c r="S47" s="61" t="s">
        <v>55</v>
      </c>
      <c r="T47" s="45" t="s">
        <v>38</v>
      </c>
      <c r="U47" s="62">
        <v>1</v>
      </c>
      <c r="V47" s="205">
        <v>1</v>
      </c>
      <c r="W47" s="206">
        <v>0.83330000000000004</v>
      </c>
      <c r="X47" s="56">
        <f t="shared" si="3"/>
        <v>0.83330000000000004</v>
      </c>
      <c r="Y47" s="283">
        <f t="shared" si="4"/>
        <v>0.83330000000000004</v>
      </c>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1:66" s="30" customFormat="1" ht="207" customHeight="1" x14ac:dyDescent="0.25">
      <c r="A48" s="381" t="s">
        <v>637</v>
      </c>
      <c r="B48" s="381"/>
      <c r="C48" s="58" t="s">
        <v>304</v>
      </c>
      <c r="D48" s="58" t="s">
        <v>638</v>
      </c>
      <c r="E48" s="59" t="s">
        <v>639</v>
      </c>
      <c r="F48" s="382" t="s">
        <v>640</v>
      </c>
      <c r="G48" s="382"/>
      <c r="H48" s="382"/>
      <c r="I48" s="382"/>
      <c r="J48" s="58" t="s">
        <v>641</v>
      </c>
      <c r="K48" s="60" t="s">
        <v>613</v>
      </c>
      <c r="L48" s="382" t="s">
        <v>642</v>
      </c>
      <c r="M48" s="382"/>
      <c r="N48" s="382"/>
      <c r="O48" s="58" t="s">
        <v>81</v>
      </c>
      <c r="P48" s="371" t="s">
        <v>648</v>
      </c>
      <c r="Q48" s="371"/>
      <c r="R48" s="371"/>
      <c r="S48" s="61" t="s">
        <v>55</v>
      </c>
      <c r="T48" s="45" t="s">
        <v>38</v>
      </c>
      <c r="U48" s="62">
        <v>1</v>
      </c>
      <c r="V48" s="205">
        <v>1</v>
      </c>
      <c r="W48" s="206">
        <v>0.66669999999999996</v>
      </c>
      <c r="X48" s="56">
        <f t="shared" si="3"/>
        <v>0.66669999999999996</v>
      </c>
      <c r="Y48" s="283">
        <f t="shared" si="4"/>
        <v>0.66669999999999996</v>
      </c>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1:66 16152:16341" s="30" customFormat="1" ht="207" customHeight="1" x14ac:dyDescent="0.25">
      <c r="A49" s="381" t="s">
        <v>649</v>
      </c>
      <c r="B49" s="381"/>
      <c r="C49" s="58" t="s">
        <v>74</v>
      </c>
      <c r="D49" s="58" t="s">
        <v>75</v>
      </c>
      <c r="E49" s="59" t="s">
        <v>76</v>
      </c>
      <c r="F49" s="381" t="s">
        <v>77</v>
      </c>
      <c r="G49" s="381"/>
      <c r="H49" s="381"/>
      <c r="I49" s="381"/>
      <c r="J49" s="58" t="s">
        <v>635</v>
      </c>
      <c r="K49" s="60" t="s">
        <v>614</v>
      </c>
      <c r="L49" s="383" t="s">
        <v>80</v>
      </c>
      <c r="M49" s="383"/>
      <c r="N49" s="383"/>
      <c r="O49" s="58" t="s">
        <v>81</v>
      </c>
      <c r="P49" s="371" t="s">
        <v>636</v>
      </c>
      <c r="Q49" s="371"/>
      <c r="R49" s="371"/>
      <c r="S49" s="61" t="s">
        <v>55</v>
      </c>
      <c r="T49" s="45" t="s">
        <v>38</v>
      </c>
      <c r="U49" s="160">
        <v>1</v>
      </c>
      <c r="V49" s="205">
        <f>+V43</f>
        <v>0.6</v>
      </c>
      <c r="W49" s="205">
        <f>+W43</f>
        <v>0.6</v>
      </c>
      <c r="X49" s="56">
        <f t="shared" si="3"/>
        <v>1</v>
      </c>
      <c r="Y49" s="283">
        <f t="shared" si="4"/>
        <v>1</v>
      </c>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row>
    <row r="50" spans="1:66 16152:16341" s="30" customFormat="1" ht="207" customHeight="1" x14ac:dyDescent="0.25">
      <c r="A50" s="381" t="s">
        <v>650</v>
      </c>
      <c r="B50" s="381"/>
      <c r="C50" s="58" t="s">
        <v>304</v>
      </c>
      <c r="D50" s="58" t="s">
        <v>638</v>
      </c>
      <c r="E50" s="59" t="s">
        <v>370</v>
      </c>
      <c r="F50" s="382" t="s">
        <v>370</v>
      </c>
      <c r="G50" s="382"/>
      <c r="H50" s="382"/>
      <c r="I50" s="382"/>
      <c r="J50" s="58" t="s">
        <v>370</v>
      </c>
      <c r="K50" s="60" t="s">
        <v>614</v>
      </c>
      <c r="L50" s="382" t="s">
        <v>651</v>
      </c>
      <c r="M50" s="382"/>
      <c r="N50" s="382"/>
      <c r="O50" s="58" t="s">
        <v>81</v>
      </c>
      <c r="P50" s="371" t="s">
        <v>652</v>
      </c>
      <c r="Q50" s="371"/>
      <c r="R50" s="371"/>
      <c r="S50" s="61" t="s">
        <v>55</v>
      </c>
      <c r="T50" s="45" t="s">
        <v>38</v>
      </c>
      <c r="U50" s="160">
        <v>1</v>
      </c>
      <c r="V50" s="243">
        <f>+Q269</f>
        <v>1</v>
      </c>
      <c r="W50" s="243">
        <f>+R269</f>
        <v>1</v>
      </c>
      <c r="X50" s="56">
        <f t="shared" si="3"/>
        <v>1</v>
      </c>
      <c r="Y50" s="283">
        <f t="shared" si="4"/>
        <v>1</v>
      </c>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row>
    <row r="51" spans="1:66 16152:16341" s="30" customFormat="1" ht="207" customHeight="1" x14ac:dyDescent="0.25">
      <c r="A51" s="381" t="s">
        <v>653</v>
      </c>
      <c r="B51" s="381"/>
      <c r="C51" s="58" t="s">
        <v>304</v>
      </c>
      <c r="D51" s="58" t="s">
        <v>638</v>
      </c>
      <c r="E51" s="59" t="s">
        <v>370</v>
      </c>
      <c r="F51" s="382" t="s">
        <v>370</v>
      </c>
      <c r="G51" s="382"/>
      <c r="H51" s="382"/>
      <c r="I51" s="382"/>
      <c r="J51" s="58" t="s">
        <v>370</v>
      </c>
      <c r="K51" s="60" t="s">
        <v>614</v>
      </c>
      <c r="L51" s="382" t="s">
        <v>654</v>
      </c>
      <c r="M51" s="382"/>
      <c r="N51" s="382"/>
      <c r="O51" s="58" t="s">
        <v>81</v>
      </c>
      <c r="P51" s="371" t="s">
        <v>655</v>
      </c>
      <c r="Q51" s="371"/>
      <c r="R51" s="371"/>
      <c r="S51" s="61" t="s">
        <v>55</v>
      </c>
      <c r="T51" s="45" t="s">
        <v>38</v>
      </c>
      <c r="U51" s="160">
        <v>1</v>
      </c>
      <c r="V51" s="241">
        <f>+Q270</f>
        <v>0.6</v>
      </c>
      <c r="W51" s="241">
        <f>+R270</f>
        <v>0.6</v>
      </c>
      <c r="X51" s="56">
        <f t="shared" si="3"/>
        <v>1</v>
      </c>
      <c r="Y51" s="283">
        <f t="shared" si="4"/>
        <v>1</v>
      </c>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row>
    <row r="52" spans="1:66 16152:16341" s="30" customFormat="1" ht="204" hidden="1" customHeight="1" x14ac:dyDescent="0.25">
      <c r="A52" s="365"/>
      <c r="B52" s="365"/>
      <c r="C52" s="365"/>
      <c r="D52" s="365"/>
      <c r="E52" s="365"/>
      <c r="F52" s="365"/>
      <c r="G52" s="365"/>
      <c r="H52" s="365"/>
      <c r="I52" s="365"/>
      <c r="J52" s="365"/>
      <c r="K52" s="365"/>
      <c r="L52" s="365"/>
      <c r="M52" s="58"/>
      <c r="N52" s="58"/>
      <c r="O52" s="58"/>
      <c r="P52" s="367"/>
      <c r="Q52" s="367"/>
      <c r="R52" s="367"/>
      <c r="S52" s="367"/>
      <c r="T52" s="64"/>
      <c r="U52" s="65"/>
      <c r="V52" s="6"/>
      <c r="W52" s="6"/>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row>
    <row r="53" spans="1:66 16152:16341" s="30" customFormat="1" ht="15" x14ac:dyDescent="0.25">
      <c r="A53" s="16"/>
      <c r="B53" s="16"/>
      <c r="C53" s="16"/>
      <c r="D53" s="16"/>
      <c r="E53" s="16"/>
      <c r="F53" s="16"/>
      <c r="G53" s="16"/>
      <c r="H53" s="16"/>
      <c r="I53" s="16"/>
      <c r="J53" s="16"/>
      <c r="K53" s="16"/>
      <c r="L53" s="16"/>
      <c r="M53" s="16"/>
      <c r="N53" s="16"/>
      <c r="O53" s="16"/>
      <c r="P53" s="16"/>
      <c r="Q53" s="16"/>
      <c r="R53" s="16"/>
      <c r="S53" s="47"/>
      <c r="T53" s="16"/>
      <c r="U53" s="16"/>
      <c r="V53" s="6"/>
      <c r="W53" s="6"/>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row>
    <row r="54" spans="1:66 16152:16341" x14ac:dyDescent="0.25">
      <c r="V54" s="6"/>
      <c r="W54" s="6"/>
      <c r="BM54" s="2"/>
      <c r="BN54" s="2"/>
    </row>
    <row r="55" spans="1:66 16152:16341" s="30" customFormat="1" ht="96.75" customHeight="1" x14ac:dyDescent="0.25">
      <c r="A55" s="423" t="s">
        <v>103</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row>
    <row r="56" spans="1:66 16152:16341" s="6" customFormat="1" x14ac:dyDescent="0.25">
      <c r="A56" s="16"/>
      <c r="B56" s="16"/>
      <c r="C56" s="16"/>
      <c r="D56" s="16"/>
      <c r="E56" s="16"/>
      <c r="F56" s="16"/>
      <c r="G56" s="16"/>
      <c r="H56" s="16"/>
      <c r="I56" s="16"/>
      <c r="J56" s="16"/>
      <c r="K56" s="16"/>
      <c r="L56" s="16"/>
      <c r="M56" s="16"/>
      <c r="N56" s="16"/>
      <c r="O56" s="16"/>
      <c r="P56" s="16"/>
      <c r="Q56" s="16"/>
      <c r="R56" s="16"/>
      <c r="S56" s="47"/>
      <c r="T56" s="16"/>
      <c r="U56" s="16"/>
    </row>
    <row r="57" spans="1:66 16152:16341" s="75" customFormat="1" ht="120" customHeight="1" x14ac:dyDescent="0.25">
      <c r="A57" s="379" t="s">
        <v>104</v>
      </c>
      <c r="B57" s="379"/>
      <c r="C57" s="380" t="s">
        <v>66</v>
      </c>
      <c r="D57" s="379" t="s">
        <v>105</v>
      </c>
      <c r="E57" s="379" t="s">
        <v>106</v>
      </c>
      <c r="F57" s="379" t="s">
        <v>107</v>
      </c>
      <c r="G57" s="379"/>
      <c r="H57" s="379" t="s">
        <v>108</v>
      </c>
      <c r="I57" s="379"/>
      <c r="J57" s="379" t="s">
        <v>109</v>
      </c>
      <c r="K57" s="379" t="s">
        <v>110</v>
      </c>
      <c r="L57" s="379" t="s">
        <v>111</v>
      </c>
      <c r="M57" s="379" t="s">
        <v>112</v>
      </c>
      <c r="N57" s="352" t="s">
        <v>113</v>
      </c>
      <c r="O57" s="352" t="s">
        <v>114</v>
      </c>
      <c r="P57" s="375" t="s">
        <v>115</v>
      </c>
      <c r="Q57" s="375"/>
      <c r="R57" s="375"/>
      <c r="S57" s="375" t="s">
        <v>50</v>
      </c>
      <c r="T57" s="376" t="s">
        <v>22</v>
      </c>
      <c r="U57" s="377" t="s">
        <v>116</v>
      </c>
      <c r="V57" s="378">
        <v>2018</v>
      </c>
      <c r="W57" s="378"/>
      <c r="X57" s="378"/>
      <c r="Y57" s="378"/>
    </row>
    <row r="58" spans="1:66 16152:16341" s="75" customFormat="1" ht="46.5" x14ac:dyDescent="0.25">
      <c r="A58" s="379"/>
      <c r="B58" s="379"/>
      <c r="C58" s="380"/>
      <c r="D58" s="379"/>
      <c r="E58" s="379"/>
      <c r="F58" s="379"/>
      <c r="G58" s="379"/>
      <c r="H58" s="379"/>
      <c r="I58" s="379"/>
      <c r="J58" s="379"/>
      <c r="K58" s="379"/>
      <c r="L58" s="379"/>
      <c r="M58" s="379"/>
      <c r="N58" s="352"/>
      <c r="O58" s="352"/>
      <c r="P58" s="375"/>
      <c r="Q58" s="375"/>
      <c r="R58" s="375"/>
      <c r="S58" s="375"/>
      <c r="T58" s="376"/>
      <c r="U58" s="377"/>
      <c r="V58" s="36" t="s">
        <v>24</v>
      </c>
      <c r="W58" s="36" t="s">
        <v>25</v>
      </c>
      <c r="X58" s="37" t="s">
        <v>26</v>
      </c>
      <c r="Y58" s="38" t="s">
        <v>27</v>
      </c>
    </row>
    <row r="59" spans="1:66 16152:16341" s="86" customFormat="1" ht="136.5" customHeight="1" x14ac:dyDescent="0.25">
      <c r="A59" s="372" t="s">
        <v>117</v>
      </c>
      <c r="B59" s="372"/>
      <c r="C59" s="76" t="s">
        <v>639</v>
      </c>
      <c r="D59" s="298" t="s">
        <v>662</v>
      </c>
      <c r="E59" s="78" t="s">
        <v>663</v>
      </c>
      <c r="F59" s="460" t="s">
        <v>1672</v>
      </c>
      <c r="G59" s="461"/>
      <c r="H59" s="460" t="s">
        <v>1673</v>
      </c>
      <c r="I59" s="461"/>
      <c r="J59" s="80" t="s">
        <v>659</v>
      </c>
      <c r="K59" s="81">
        <v>43344</v>
      </c>
      <c r="L59" s="81">
        <v>43464</v>
      </c>
      <c r="M59" s="79" t="s">
        <v>1690</v>
      </c>
      <c r="N59" s="82">
        <v>35882400</v>
      </c>
      <c r="O59" s="82">
        <v>35882400</v>
      </c>
      <c r="P59" s="371" t="s">
        <v>122</v>
      </c>
      <c r="Q59" s="371"/>
      <c r="R59" s="371"/>
      <c r="S59" s="84" t="s">
        <v>87</v>
      </c>
      <c r="T59" s="45" t="s">
        <v>123</v>
      </c>
      <c r="U59" s="85">
        <v>1</v>
      </c>
      <c r="V59" s="205">
        <f>+U59</f>
        <v>1</v>
      </c>
      <c r="W59" s="206">
        <f>+O59/N59</f>
        <v>1</v>
      </c>
      <c r="X59" s="56">
        <f>+W59/V59</f>
        <v>1</v>
      </c>
      <c r="Y59" s="283">
        <f t="shared" ref="Y59:Y223" si="5">X59</f>
        <v>1</v>
      </c>
    </row>
    <row r="60" spans="1:66 16152:16341" s="86" customFormat="1" ht="136.5" customHeight="1" x14ac:dyDescent="0.25">
      <c r="A60" s="372" t="s">
        <v>117</v>
      </c>
      <c r="B60" s="372"/>
      <c r="C60" s="76" t="s">
        <v>639</v>
      </c>
      <c r="D60" s="298" t="s">
        <v>662</v>
      </c>
      <c r="E60" s="78" t="s">
        <v>663</v>
      </c>
      <c r="F60" s="460" t="s">
        <v>1672</v>
      </c>
      <c r="G60" s="461"/>
      <c r="H60" s="460" t="s">
        <v>1674</v>
      </c>
      <c r="I60" s="461"/>
      <c r="J60" s="80" t="s">
        <v>659</v>
      </c>
      <c r="K60" s="81">
        <v>43344</v>
      </c>
      <c r="L60" s="81">
        <v>43464</v>
      </c>
      <c r="M60" s="284" t="s">
        <v>1674</v>
      </c>
      <c r="N60" s="82">
        <v>35021500</v>
      </c>
      <c r="O60" s="82">
        <v>35021500</v>
      </c>
      <c r="P60" s="371" t="s">
        <v>122</v>
      </c>
      <c r="Q60" s="371"/>
      <c r="R60" s="371"/>
      <c r="S60" s="84" t="s">
        <v>87</v>
      </c>
      <c r="T60" s="285" t="s">
        <v>123</v>
      </c>
      <c r="U60" s="85">
        <v>1</v>
      </c>
      <c r="V60" s="288">
        <f t="shared" ref="V60:V123" si="6">+U60</f>
        <v>1</v>
      </c>
      <c r="W60" s="206">
        <f t="shared" ref="W60:W123" si="7">+O60/N60</f>
        <v>1</v>
      </c>
      <c r="X60" s="286">
        <f t="shared" ref="X60:X123" si="8">+W60/V60</f>
        <v>1</v>
      </c>
      <c r="Y60" s="283">
        <f t="shared" si="5"/>
        <v>1</v>
      </c>
    </row>
    <row r="61" spans="1:66 16152:16341" s="86" customFormat="1" ht="136.5" customHeight="1" x14ac:dyDescent="0.25">
      <c r="A61" s="372" t="s">
        <v>117</v>
      </c>
      <c r="B61" s="372"/>
      <c r="C61" s="76" t="s">
        <v>639</v>
      </c>
      <c r="D61" s="298" t="s">
        <v>662</v>
      </c>
      <c r="E61" s="78" t="s">
        <v>663</v>
      </c>
      <c r="F61" s="460" t="s">
        <v>1672</v>
      </c>
      <c r="G61" s="461"/>
      <c r="H61" s="460" t="s">
        <v>1675</v>
      </c>
      <c r="I61" s="461"/>
      <c r="J61" s="80" t="s">
        <v>659</v>
      </c>
      <c r="K61" s="81">
        <v>43344</v>
      </c>
      <c r="L61" s="81">
        <v>43464</v>
      </c>
      <c r="M61" s="284" t="s">
        <v>1691</v>
      </c>
      <c r="N61" s="82">
        <v>36822357</v>
      </c>
      <c r="O61" s="82">
        <v>36822357</v>
      </c>
      <c r="P61" s="371" t="s">
        <v>122</v>
      </c>
      <c r="Q61" s="371"/>
      <c r="R61" s="371"/>
      <c r="S61" s="84" t="s">
        <v>87</v>
      </c>
      <c r="T61" s="285" t="s">
        <v>123</v>
      </c>
      <c r="U61" s="85">
        <v>1</v>
      </c>
      <c r="V61" s="288">
        <f t="shared" si="6"/>
        <v>1</v>
      </c>
      <c r="W61" s="206">
        <f t="shared" si="7"/>
        <v>1</v>
      </c>
      <c r="X61" s="286">
        <f t="shared" si="8"/>
        <v>1</v>
      </c>
      <c r="Y61" s="283">
        <f t="shared" si="5"/>
        <v>1</v>
      </c>
    </row>
    <row r="62" spans="1:66 16152:16341" s="86" customFormat="1" ht="136.5" customHeight="1" x14ac:dyDescent="0.25">
      <c r="A62" s="372" t="s">
        <v>117</v>
      </c>
      <c r="B62" s="372"/>
      <c r="C62" s="76" t="s">
        <v>639</v>
      </c>
      <c r="D62" s="298" t="s">
        <v>662</v>
      </c>
      <c r="E62" s="78" t="s">
        <v>663</v>
      </c>
      <c r="F62" s="460" t="s">
        <v>1672</v>
      </c>
      <c r="G62" s="461"/>
      <c r="H62" s="460" t="s">
        <v>1676</v>
      </c>
      <c r="I62" s="461"/>
      <c r="J62" s="80" t="s">
        <v>659</v>
      </c>
      <c r="K62" s="81">
        <v>43344</v>
      </c>
      <c r="L62" s="81">
        <v>43464</v>
      </c>
      <c r="M62" s="284" t="s">
        <v>1676</v>
      </c>
      <c r="N62" s="82">
        <v>34396200</v>
      </c>
      <c r="O62" s="82">
        <v>34396200</v>
      </c>
      <c r="P62" s="371" t="s">
        <v>122</v>
      </c>
      <c r="Q62" s="371"/>
      <c r="R62" s="371"/>
      <c r="S62" s="84" t="s">
        <v>87</v>
      </c>
      <c r="T62" s="285" t="s">
        <v>123</v>
      </c>
      <c r="U62" s="85">
        <v>1</v>
      </c>
      <c r="V62" s="288">
        <f t="shared" si="6"/>
        <v>1</v>
      </c>
      <c r="W62" s="206">
        <f t="shared" si="7"/>
        <v>1</v>
      </c>
      <c r="X62" s="286">
        <f t="shared" si="8"/>
        <v>1</v>
      </c>
      <c r="Y62" s="283">
        <f t="shared" si="5"/>
        <v>1</v>
      </c>
    </row>
    <row r="63" spans="1:66 16152:16341" s="86" customFormat="1" ht="136.5" customHeight="1" x14ac:dyDescent="0.25">
      <c r="A63" s="372" t="s">
        <v>117</v>
      </c>
      <c r="B63" s="372"/>
      <c r="C63" s="76" t="s">
        <v>639</v>
      </c>
      <c r="D63" s="298" t="s">
        <v>662</v>
      </c>
      <c r="E63" s="78" t="s">
        <v>663</v>
      </c>
      <c r="F63" s="460" t="s">
        <v>1672</v>
      </c>
      <c r="G63" s="461"/>
      <c r="H63" s="460" t="s">
        <v>1677</v>
      </c>
      <c r="I63" s="461"/>
      <c r="J63" s="80" t="s">
        <v>659</v>
      </c>
      <c r="K63" s="81">
        <v>43344</v>
      </c>
      <c r="L63" s="81">
        <v>43464</v>
      </c>
      <c r="M63" s="284" t="s">
        <v>1692</v>
      </c>
      <c r="N63" s="82">
        <v>36258750</v>
      </c>
      <c r="O63" s="82">
        <v>36258750</v>
      </c>
      <c r="P63" s="371" t="s">
        <v>122</v>
      </c>
      <c r="Q63" s="371"/>
      <c r="R63" s="371"/>
      <c r="S63" s="84" t="s">
        <v>87</v>
      </c>
      <c r="T63" s="285" t="s">
        <v>123</v>
      </c>
      <c r="U63" s="85">
        <v>1</v>
      </c>
      <c r="V63" s="288">
        <f t="shared" si="6"/>
        <v>1</v>
      </c>
      <c r="W63" s="206">
        <f t="shared" si="7"/>
        <v>1</v>
      </c>
      <c r="X63" s="286">
        <f t="shared" si="8"/>
        <v>1</v>
      </c>
      <c r="Y63" s="283">
        <f t="shared" si="5"/>
        <v>1</v>
      </c>
    </row>
    <row r="64" spans="1:66 16152:16341" s="86" customFormat="1" ht="136.5" customHeight="1" x14ac:dyDescent="0.25">
      <c r="A64" s="372" t="s">
        <v>117</v>
      </c>
      <c r="B64" s="372"/>
      <c r="C64" s="76" t="s">
        <v>639</v>
      </c>
      <c r="D64" s="298" t="s">
        <v>662</v>
      </c>
      <c r="E64" s="78" t="s">
        <v>663</v>
      </c>
      <c r="F64" s="460" t="s">
        <v>1672</v>
      </c>
      <c r="G64" s="461"/>
      <c r="H64" s="460" t="s">
        <v>1678</v>
      </c>
      <c r="I64" s="461"/>
      <c r="J64" s="80" t="s">
        <v>659</v>
      </c>
      <c r="K64" s="81">
        <v>43344</v>
      </c>
      <c r="L64" s="81">
        <v>43464</v>
      </c>
      <c r="M64" s="284" t="s">
        <v>1693</v>
      </c>
      <c r="N64" s="82">
        <v>27273200</v>
      </c>
      <c r="O64" s="82">
        <v>27273200</v>
      </c>
      <c r="P64" s="371" t="s">
        <v>122</v>
      </c>
      <c r="Q64" s="371"/>
      <c r="R64" s="371"/>
      <c r="S64" s="84" t="s">
        <v>87</v>
      </c>
      <c r="T64" s="285" t="s">
        <v>123</v>
      </c>
      <c r="U64" s="85">
        <v>1</v>
      </c>
      <c r="V64" s="288">
        <f t="shared" si="6"/>
        <v>1</v>
      </c>
      <c r="W64" s="206">
        <f t="shared" si="7"/>
        <v>1</v>
      </c>
      <c r="X64" s="286">
        <f t="shared" si="8"/>
        <v>1</v>
      </c>
      <c r="Y64" s="283">
        <f t="shared" si="5"/>
        <v>1</v>
      </c>
    </row>
    <row r="65" spans="1:25" s="86" customFormat="1" ht="136.5" customHeight="1" x14ac:dyDescent="0.25">
      <c r="A65" s="372" t="s">
        <v>117</v>
      </c>
      <c r="B65" s="372"/>
      <c r="C65" s="76" t="s">
        <v>639</v>
      </c>
      <c r="D65" s="298" t="s">
        <v>662</v>
      </c>
      <c r="E65" s="78" t="s">
        <v>663</v>
      </c>
      <c r="F65" s="460" t="s">
        <v>1672</v>
      </c>
      <c r="G65" s="461"/>
      <c r="H65" s="460" t="s">
        <v>1679</v>
      </c>
      <c r="I65" s="461"/>
      <c r="J65" s="80" t="s">
        <v>659</v>
      </c>
      <c r="K65" s="81">
        <v>43344</v>
      </c>
      <c r="L65" s="81">
        <v>43464</v>
      </c>
      <c r="M65" s="284" t="s">
        <v>1694</v>
      </c>
      <c r="N65" s="82">
        <v>33890890</v>
      </c>
      <c r="O65" s="82">
        <v>33890890</v>
      </c>
      <c r="P65" s="371" t="s">
        <v>122</v>
      </c>
      <c r="Q65" s="371"/>
      <c r="R65" s="371"/>
      <c r="S65" s="84" t="s">
        <v>87</v>
      </c>
      <c r="T65" s="285" t="s">
        <v>123</v>
      </c>
      <c r="U65" s="85">
        <v>1</v>
      </c>
      <c r="V65" s="288">
        <f t="shared" si="6"/>
        <v>1</v>
      </c>
      <c r="W65" s="206">
        <f t="shared" si="7"/>
        <v>1</v>
      </c>
      <c r="X65" s="286">
        <f t="shared" si="8"/>
        <v>1</v>
      </c>
      <c r="Y65" s="283">
        <f t="shared" si="5"/>
        <v>1</v>
      </c>
    </row>
    <row r="66" spans="1:25" s="86" customFormat="1" ht="136.5" customHeight="1" x14ac:dyDescent="0.25">
      <c r="A66" s="372" t="s">
        <v>117</v>
      </c>
      <c r="B66" s="372"/>
      <c r="C66" s="76" t="s">
        <v>639</v>
      </c>
      <c r="D66" s="298" t="s">
        <v>662</v>
      </c>
      <c r="E66" s="78" t="s">
        <v>663</v>
      </c>
      <c r="F66" s="460" t="s">
        <v>1672</v>
      </c>
      <c r="G66" s="461"/>
      <c r="H66" s="460" t="s">
        <v>1680</v>
      </c>
      <c r="I66" s="461"/>
      <c r="J66" s="80" t="s">
        <v>659</v>
      </c>
      <c r="K66" s="81">
        <v>43344</v>
      </c>
      <c r="L66" s="81">
        <v>43464</v>
      </c>
      <c r="M66" s="284" t="s">
        <v>1680</v>
      </c>
      <c r="N66" s="82">
        <v>27564012</v>
      </c>
      <c r="O66" s="82">
        <v>27564012</v>
      </c>
      <c r="P66" s="371" t="s">
        <v>122</v>
      </c>
      <c r="Q66" s="371"/>
      <c r="R66" s="371"/>
      <c r="S66" s="84" t="s">
        <v>87</v>
      </c>
      <c r="T66" s="285" t="s">
        <v>123</v>
      </c>
      <c r="U66" s="85">
        <v>1</v>
      </c>
      <c r="V66" s="288">
        <f t="shared" si="6"/>
        <v>1</v>
      </c>
      <c r="W66" s="206">
        <f t="shared" si="7"/>
        <v>1</v>
      </c>
      <c r="X66" s="286">
        <f t="shared" si="8"/>
        <v>1</v>
      </c>
      <c r="Y66" s="283">
        <f t="shared" si="5"/>
        <v>1</v>
      </c>
    </row>
    <row r="67" spans="1:25" s="86" customFormat="1" ht="136.5" customHeight="1" x14ac:dyDescent="0.25">
      <c r="A67" s="372" t="s">
        <v>117</v>
      </c>
      <c r="B67" s="372"/>
      <c r="C67" s="76" t="s">
        <v>639</v>
      </c>
      <c r="D67" s="298" t="s">
        <v>662</v>
      </c>
      <c r="E67" s="78" t="s">
        <v>663</v>
      </c>
      <c r="F67" s="460" t="s">
        <v>1672</v>
      </c>
      <c r="G67" s="461"/>
      <c r="H67" s="460" t="s">
        <v>665</v>
      </c>
      <c r="I67" s="461"/>
      <c r="J67" s="80" t="s">
        <v>659</v>
      </c>
      <c r="K67" s="81">
        <v>43174</v>
      </c>
      <c r="L67" s="81">
        <v>43464</v>
      </c>
      <c r="M67" s="284" t="s">
        <v>666</v>
      </c>
      <c r="N67" s="82">
        <v>113897298</v>
      </c>
      <c r="O67" s="82">
        <v>113897298</v>
      </c>
      <c r="P67" s="371" t="s">
        <v>122</v>
      </c>
      <c r="Q67" s="371"/>
      <c r="R67" s="371"/>
      <c r="S67" s="84" t="s">
        <v>87</v>
      </c>
      <c r="T67" s="285" t="s">
        <v>123</v>
      </c>
      <c r="U67" s="85">
        <v>1</v>
      </c>
      <c r="V67" s="288">
        <f t="shared" si="6"/>
        <v>1</v>
      </c>
      <c r="W67" s="206">
        <f t="shared" si="7"/>
        <v>1</v>
      </c>
      <c r="X67" s="286">
        <f t="shared" si="8"/>
        <v>1</v>
      </c>
      <c r="Y67" s="283">
        <f t="shared" si="5"/>
        <v>1</v>
      </c>
    </row>
    <row r="68" spans="1:25" s="86" customFormat="1" ht="136.5" customHeight="1" x14ac:dyDescent="0.25">
      <c r="A68" s="372" t="s">
        <v>117</v>
      </c>
      <c r="B68" s="372"/>
      <c r="C68" s="76" t="s">
        <v>639</v>
      </c>
      <c r="D68" s="298" t="s">
        <v>662</v>
      </c>
      <c r="E68" s="78" t="s">
        <v>663</v>
      </c>
      <c r="F68" s="460" t="s">
        <v>1672</v>
      </c>
      <c r="G68" s="461"/>
      <c r="H68" s="460" t="s">
        <v>667</v>
      </c>
      <c r="I68" s="461"/>
      <c r="J68" s="80" t="s">
        <v>659</v>
      </c>
      <c r="K68" s="81">
        <v>43174</v>
      </c>
      <c r="L68" s="81">
        <v>43464</v>
      </c>
      <c r="M68" s="284" t="s">
        <v>668</v>
      </c>
      <c r="N68" s="82">
        <v>134023298</v>
      </c>
      <c r="O68" s="82">
        <v>134023298</v>
      </c>
      <c r="P68" s="371" t="s">
        <v>122</v>
      </c>
      <c r="Q68" s="371"/>
      <c r="R68" s="371"/>
      <c r="S68" s="84" t="s">
        <v>87</v>
      </c>
      <c r="T68" s="285" t="s">
        <v>123</v>
      </c>
      <c r="U68" s="85">
        <v>1</v>
      </c>
      <c r="V68" s="288">
        <f t="shared" si="6"/>
        <v>1</v>
      </c>
      <c r="W68" s="206">
        <f t="shared" si="7"/>
        <v>1</v>
      </c>
      <c r="X68" s="286">
        <f t="shared" si="8"/>
        <v>1</v>
      </c>
      <c r="Y68" s="283">
        <f t="shared" si="5"/>
        <v>1</v>
      </c>
    </row>
    <row r="69" spans="1:25" s="86" customFormat="1" ht="136.5" customHeight="1" x14ac:dyDescent="0.25">
      <c r="A69" s="372" t="s">
        <v>117</v>
      </c>
      <c r="B69" s="372"/>
      <c r="C69" s="76" t="s">
        <v>639</v>
      </c>
      <c r="D69" s="298" t="s">
        <v>662</v>
      </c>
      <c r="E69" s="78" t="s">
        <v>663</v>
      </c>
      <c r="F69" s="460" t="s">
        <v>1672</v>
      </c>
      <c r="G69" s="461"/>
      <c r="H69" s="460" t="s">
        <v>669</v>
      </c>
      <c r="I69" s="461"/>
      <c r="J69" s="80" t="s">
        <v>659</v>
      </c>
      <c r="K69" s="81">
        <v>43174</v>
      </c>
      <c r="L69" s="81">
        <v>43464</v>
      </c>
      <c r="M69" s="284" t="s">
        <v>670</v>
      </c>
      <c r="N69" s="82">
        <v>73710000</v>
      </c>
      <c r="O69" s="82">
        <v>73710000</v>
      </c>
      <c r="P69" s="371" t="s">
        <v>122</v>
      </c>
      <c r="Q69" s="371"/>
      <c r="R69" s="371"/>
      <c r="S69" s="84" t="s">
        <v>87</v>
      </c>
      <c r="T69" s="285" t="s">
        <v>123</v>
      </c>
      <c r="U69" s="85">
        <v>1</v>
      </c>
      <c r="V69" s="288">
        <f t="shared" si="6"/>
        <v>1</v>
      </c>
      <c r="W69" s="206">
        <f t="shared" si="7"/>
        <v>1</v>
      </c>
      <c r="X69" s="286">
        <f t="shared" si="8"/>
        <v>1</v>
      </c>
      <c r="Y69" s="283">
        <f t="shared" si="5"/>
        <v>1</v>
      </c>
    </row>
    <row r="70" spans="1:25" s="86" customFormat="1" ht="136.5" customHeight="1" x14ac:dyDescent="0.25">
      <c r="A70" s="372" t="s">
        <v>117</v>
      </c>
      <c r="B70" s="372"/>
      <c r="C70" s="76" t="s">
        <v>639</v>
      </c>
      <c r="D70" s="298" t="s">
        <v>662</v>
      </c>
      <c r="E70" s="78" t="s">
        <v>663</v>
      </c>
      <c r="F70" s="460" t="s">
        <v>1672</v>
      </c>
      <c r="G70" s="461"/>
      <c r="H70" s="460" t="s">
        <v>671</v>
      </c>
      <c r="I70" s="461"/>
      <c r="J70" s="80" t="s">
        <v>659</v>
      </c>
      <c r="K70" s="81">
        <v>43174</v>
      </c>
      <c r="L70" s="81">
        <v>43464</v>
      </c>
      <c r="M70" s="284" t="s">
        <v>672</v>
      </c>
      <c r="N70" s="82">
        <v>64250912</v>
      </c>
      <c r="O70" s="82">
        <v>64250912</v>
      </c>
      <c r="P70" s="371" t="s">
        <v>122</v>
      </c>
      <c r="Q70" s="371"/>
      <c r="R70" s="371"/>
      <c r="S70" s="84" t="s">
        <v>87</v>
      </c>
      <c r="T70" s="285" t="s">
        <v>123</v>
      </c>
      <c r="U70" s="85">
        <v>1</v>
      </c>
      <c r="V70" s="288">
        <f t="shared" si="6"/>
        <v>1</v>
      </c>
      <c r="W70" s="206">
        <f t="shared" si="7"/>
        <v>1</v>
      </c>
      <c r="X70" s="286">
        <f t="shared" si="8"/>
        <v>1</v>
      </c>
      <c r="Y70" s="283">
        <f t="shared" si="5"/>
        <v>1</v>
      </c>
    </row>
    <row r="71" spans="1:25" s="86" customFormat="1" ht="136.5" customHeight="1" x14ac:dyDescent="0.25">
      <c r="A71" s="372" t="s">
        <v>117</v>
      </c>
      <c r="B71" s="372"/>
      <c r="C71" s="76" t="s">
        <v>639</v>
      </c>
      <c r="D71" s="298" t="s">
        <v>662</v>
      </c>
      <c r="E71" s="78" t="s">
        <v>663</v>
      </c>
      <c r="F71" s="460" t="s">
        <v>1672</v>
      </c>
      <c r="G71" s="461"/>
      <c r="H71" s="460" t="s">
        <v>673</v>
      </c>
      <c r="I71" s="461"/>
      <c r="J71" s="80" t="s">
        <v>659</v>
      </c>
      <c r="K71" s="81">
        <v>43174</v>
      </c>
      <c r="L71" s="81">
        <v>43464</v>
      </c>
      <c r="M71" s="284" t="s">
        <v>674</v>
      </c>
      <c r="N71" s="82">
        <v>61992000</v>
      </c>
      <c r="O71" s="82">
        <v>61992000</v>
      </c>
      <c r="P71" s="371" t="s">
        <v>122</v>
      </c>
      <c r="Q71" s="371"/>
      <c r="R71" s="371"/>
      <c r="S71" s="84" t="s">
        <v>87</v>
      </c>
      <c r="T71" s="285" t="s">
        <v>123</v>
      </c>
      <c r="U71" s="85">
        <v>1</v>
      </c>
      <c r="V71" s="288">
        <f t="shared" si="6"/>
        <v>1</v>
      </c>
      <c r="W71" s="206">
        <f t="shared" si="7"/>
        <v>1</v>
      </c>
      <c r="X71" s="286">
        <f t="shared" si="8"/>
        <v>1</v>
      </c>
      <c r="Y71" s="283">
        <f t="shared" si="5"/>
        <v>1</v>
      </c>
    </row>
    <row r="72" spans="1:25" s="86" customFormat="1" ht="136.5" customHeight="1" x14ac:dyDescent="0.25">
      <c r="A72" s="372" t="s">
        <v>117</v>
      </c>
      <c r="B72" s="372"/>
      <c r="C72" s="76" t="s">
        <v>639</v>
      </c>
      <c r="D72" s="298" t="s">
        <v>662</v>
      </c>
      <c r="E72" s="78" t="s">
        <v>663</v>
      </c>
      <c r="F72" s="460" t="s">
        <v>1672</v>
      </c>
      <c r="G72" s="461"/>
      <c r="H72" s="460" t="s">
        <v>675</v>
      </c>
      <c r="I72" s="461"/>
      <c r="J72" s="80" t="s">
        <v>659</v>
      </c>
      <c r="K72" s="81">
        <v>43174</v>
      </c>
      <c r="L72" s="81">
        <v>43464</v>
      </c>
      <c r="M72" s="284" t="s">
        <v>676</v>
      </c>
      <c r="N72" s="82">
        <v>39354526</v>
      </c>
      <c r="O72" s="82">
        <v>39354526</v>
      </c>
      <c r="P72" s="371" t="s">
        <v>122</v>
      </c>
      <c r="Q72" s="371"/>
      <c r="R72" s="371"/>
      <c r="S72" s="84" t="s">
        <v>87</v>
      </c>
      <c r="T72" s="285" t="s">
        <v>123</v>
      </c>
      <c r="U72" s="85">
        <v>1</v>
      </c>
      <c r="V72" s="288">
        <f t="shared" si="6"/>
        <v>1</v>
      </c>
      <c r="W72" s="206">
        <f t="shared" si="7"/>
        <v>1</v>
      </c>
      <c r="X72" s="286">
        <f t="shared" si="8"/>
        <v>1</v>
      </c>
      <c r="Y72" s="283">
        <f t="shared" si="5"/>
        <v>1</v>
      </c>
    </row>
    <row r="73" spans="1:25" s="86" customFormat="1" ht="136.5" customHeight="1" x14ac:dyDescent="0.25">
      <c r="A73" s="372" t="s">
        <v>117</v>
      </c>
      <c r="B73" s="372"/>
      <c r="C73" s="76" t="s">
        <v>639</v>
      </c>
      <c r="D73" s="298" t="s">
        <v>662</v>
      </c>
      <c r="E73" s="78" t="s">
        <v>663</v>
      </c>
      <c r="F73" s="460" t="s">
        <v>1672</v>
      </c>
      <c r="G73" s="461"/>
      <c r="H73" s="460" t="s">
        <v>677</v>
      </c>
      <c r="I73" s="461"/>
      <c r="J73" s="80" t="s">
        <v>659</v>
      </c>
      <c r="K73" s="81">
        <v>43174</v>
      </c>
      <c r="L73" s="81">
        <v>43464</v>
      </c>
      <c r="M73" s="284" t="s">
        <v>678</v>
      </c>
      <c r="N73" s="82">
        <v>35413470</v>
      </c>
      <c r="O73" s="82">
        <v>35413470</v>
      </c>
      <c r="P73" s="371" t="s">
        <v>122</v>
      </c>
      <c r="Q73" s="371"/>
      <c r="R73" s="371"/>
      <c r="S73" s="84" t="s">
        <v>87</v>
      </c>
      <c r="T73" s="285" t="s">
        <v>123</v>
      </c>
      <c r="U73" s="85">
        <v>1</v>
      </c>
      <c r="V73" s="288">
        <f t="shared" si="6"/>
        <v>1</v>
      </c>
      <c r="W73" s="206">
        <f t="shared" si="7"/>
        <v>1</v>
      </c>
      <c r="X73" s="286">
        <f t="shared" si="8"/>
        <v>1</v>
      </c>
      <c r="Y73" s="283">
        <f t="shared" si="5"/>
        <v>1</v>
      </c>
    </row>
    <row r="74" spans="1:25" s="86" customFormat="1" ht="136.5" customHeight="1" x14ac:dyDescent="0.25">
      <c r="A74" s="372" t="s">
        <v>117</v>
      </c>
      <c r="B74" s="372"/>
      <c r="C74" s="76" t="s">
        <v>639</v>
      </c>
      <c r="D74" s="298" t="s">
        <v>662</v>
      </c>
      <c r="E74" s="78" t="s">
        <v>663</v>
      </c>
      <c r="F74" s="460" t="s">
        <v>1672</v>
      </c>
      <c r="G74" s="461"/>
      <c r="H74" s="460" t="s">
        <v>679</v>
      </c>
      <c r="I74" s="461"/>
      <c r="J74" s="80" t="s">
        <v>659</v>
      </c>
      <c r="K74" s="81">
        <v>43174</v>
      </c>
      <c r="L74" s="81">
        <v>43464</v>
      </c>
      <c r="M74" s="284" t="s">
        <v>680</v>
      </c>
      <c r="N74" s="82">
        <v>28092945</v>
      </c>
      <c r="O74" s="82">
        <v>28092945</v>
      </c>
      <c r="P74" s="371" t="s">
        <v>122</v>
      </c>
      <c r="Q74" s="371"/>
      <c r="R74" s="371"/>
      <c r="S74" s="84" t="s">
        <v>87</v>
      </c>
      <c r="T74" s="285" t="s">
        <v>123</v>
      </c>
      <c r="U74" s="85">
        <v>1</v>
      </c>
      <c r="V74" s="288">
        <f t="shared" si="6"/>
        <v>1</v>
      </c>
      <c r="W74" s="206">
        <f t="shared" si="7"/>
        <v>1</v>
      </c>
      <c r="X74" s="286">
        <f t="shared" si="8"/>
        <v>1</v>
      </c>
      <c r="Y74" s="283">
        <f t="shared" si="5"/>
        <v>1</v>
      </c>
    </row>
    <row r="75" spans="1:25" s="86" customFormat="1" ht="136.5" customHeight="1" x14ac:dyDescent="0.25">
      <c r="A75" s="372" t="s">
        <v>117</v>
      </c>
      <c r="B75" s="372"/>
      <c r="C75" s="76" t="s">
        <v>639</v>
      </c>
      <c r="D75" s="298" t="s">
        <v>662</v>
      </c>
      <c r="E75" s="78" t="s">
        <v>663</v>
      </c>
      <c r="F75" s="460" t="s">
        <v>1672</v>
      </c>
      <c r="G75" s="461"/>
      <c r="H75" s="460" t="s">
        <v>681</v>
      </c>
      <c r="I75" s="461"/>
      <c r="J75" s="80" t="s">
        <v>659</v>
      </c>
      <c r="K75" s="81">
        <v>43174</v>
      </c>
      <c r="L75" s="81">
        <v>43464</v>
      </c>
      <c r="M75" s="284" t="s">
        <v>682</v>
      </c>
      <c r="N75" s="82">
        <v>25429840</v>
      </c>
      <c r="O75" s="82">
        <v>25429840</v>
      </c>
      <c r="P75" s="371" t="s">
        <v>122</v>
      </c>
      <c r="Q75" s="371"/>
      <c r="R75" s="371"/>
      <c r="S75" s="84" t="s">
        <v>87</v>
      </c>
      <c r="T75" s="285" t="s">
        <v>123</v>
      </c>
      <c r="U75" s="85">
        <v>1</v>
      </c>
      <c r="V75" s="288">
        <f t="shared" si="6"/>
        <v>1</v>
      </c>
      <c r="W75" s="206">
        <f t="shared" si="7"/>
        <v>1</v>
      </c>
      <c r="X75" s="286">
        <f t="shared" si="8"/>
        <v>1</v>
      </c>
      <c r="Y75" s="283">
        <f t="shared" si="5"/>
        <v>1</v>
      </c>
    </row>
    <row r="76" spans="1:25" s="86" customFormat="1" ht="136.5" customHeight="1" x14ac:dyDescent="0.25">
      <c r="A76" s="372" t="s">
        <v>117</v>
      </c>
      <c r="B76" s="372"/>
      <c r="C76" s="76" t="s">
        <v>639</v>
      </c>
      <c r="D76" s="298" t="s">
        <v>662</v>
      </c>
      <c r="E76" s="78" t="s">
        <v>663</v>
      </c>
      <c r="F76" s="460" t="s">
        <v>1672</v>
      </c>
      <c r="G76" s="461"/>
      <c r="H76" s="460" t="s">
        <v>683</v>
      </c>
      <c r="I76" s="461"/>
      <c r="J76" s="80" t="s">
        <v>659</v>
      </c>
      <c r="K76" s="81">
        <v>43174</v>
      </c>
      <c r="L76" s="81">
        <v>43464</v>
      </c>
      <c r="M76" s="284" t="s">
        <v>684</v>
      </c>
      <c r="N76" s="82">
        <v>31050300</v>
      </c>
      <c r="O76" s="82">
        <v>31050300</v>
      </c>
      <c r="P76" s="371" t="s">
        <v>122</v>
      </c>
      <c r="Q76" s="371"/>
      <c r="R76" s="371"/>
      <c r="S76" s="84" t="s">
        <v>87</v>
      </c>
      <c r="T76" s="285" t="s">
        <v>123</v>
      </c>
      <c r="U76" s="85">
        <v>1</v>
      </c>
      <c r="V76" s="288">
        <f t="shared" si="6"/>
        <v>1</v>
      </c>
      <c r="W76" s="206">
        <f t="shared" si="7"/>
        <v>1</v>
      </c>
      <c r="X76" s="286">
        <f t="shared" si="8"/>
        <v>1</v>
      </c>
      <c r="Y76" s="283">
        <f t="shared" si="5"/>
        <v>1</v>
      </c>
    </row>
    <row r="77" spans="1:25" s="86" customFormat="1" ht="136.5" customHeight="1" x14ac:dyDescent="0.25">
      <c r="A77" s="372" t="s">
        <v>117</v>
      </c>
      <c r="B77" s="372"/>
      <c r="C77" s="76" t="s">
        <v>639</v>
      </c>
      <c r="D77" s="298" t="s">
        <v>662</v>
      </c>
      <c r="E77" s="78" t="s">
        <v>663</v>
      </c>
      <c r="F77" s="460" t="s">
        <v>1672</v>
      </c>
      <c r="G77" s="461"/>
      <c r="H77" s="460" t="s">
        <v>685</v>
      </c>
      <c r="I77" s="461"/>
      <c r="J77" s="80" t="s">
        <v>659</v>
      </c>
      <c r="K77" s="81">
        <v>43174</v>
      </c>
      <c r="L77" s="81">
        <v>43464</v>
      </c>
      <c r="M77" s="284" t="s">
        <v>686</v>
      </c>
      <c r="N77" s="82">
        <v>102984960</v>
      </c>
      <c r="O77" s="82">
        <v>102984960</v>
      </c>
      <c r="P77" s="371" t="s">
        <v>122</v>
      </c>
      <c r="Q77" s="371"/>
      <c r="R77" s="371"/>
      <c r="S77" s="84" t="s">
        <v>87</v>
      </c>
      <c r="T77" s="285" t="s">
        <v>123</v>
      </c>
      <c r="U77" s="85">
        <v>1</v>
      </c>
      <c r="V77" s="288">
        <f t="shared" si="6"/>
        <v>1</v>
      </c>
      <c r="W77" s="206">
        <f t="shared" si="7"/>
        <v>1</v>
      </c>
      <c r="X77" s="286">
        <f t="shared" si="8"/>
        <v>1</v>
      </c>
      <c r="Y77" s="283">
        <f t="shared" si="5"/>
        <v>1</v>
      </c>
    </row>
    <row r="78" spans="1:25" s="86" customFormat="1" ht="136.5" customHeight="1" x14ac:dyDescent="0.25">
      <c r="A78" s="372" t="s">
        <v>117</v>
      </c>
      <c r="B78" s="372"/>
      <c r="C78" s="76" t="s">
        <v>639</v>
      </c>
      <c r="D78" s="298" t="s">
        <v>662</v>
      </c>
      <c r="E78" s="78" t="s">
        <v>663</v>
      </c>
      <c r="F78" s="460" t="s">
        <v>1672</v>
      </c>
      <c r="G78" s="461"/>
      <c r="H78" s="460" t="s">
        <v>687</v>
      </c>
      <c r="I78" s="461"/>
      <c r="J78" s="80" t="s">
        <v>659</v>
      </c>
      <c r="K78" s="81">
        <v>43215</v>
      </c>
      <c r="L78" s="81">
        <v>43464</v>
      </c>
      <c r="M78" s="284" t="s">
        <v>688</v>
      </c>
      <c r="N78" s="82">
        <v>178510916</v>
      </c>
      <c r="O78" s="82">
        <v>178510916</v>
      </c>
      <c r="P78" s="371" t="s">
        <v>122</v>
      </c>
      <c r="Q78" s="371"/>
      <c r="R78" s="371"/>
      <c r="S78" s="84" t="s">
        <v>87</v>
      </c>
      <c r="T78" s="285" t="s">
        <v>123</v>
      </c>
      <c r="U78" s="85">
        <v>1</v>
      </c>
      <c r="V78" s="288">
        <f t="shared" si="6"/>
        <v>1</v>
      </c>
      <c r="W78" s="206">
        <f t="shared" si="7"/>
        <v>1</v>
      </c>
      <c r="X78" s="286">
        <f t="shared" si="8"/>
        <v>1</v>
      </c>
      <c r="Y78" s="283">
        <f t="shared" si="5"/>
        <v>1</v>
      </c>
    </row>
    <row r="79" spans="1:25" s="86" customFormat="1" ht="136.5" customHeight="1" x14ac:dyDescent="0.25">
      <c r="A79" s="372" t="s">
        <v>117</v>
      </c>
      <c r="B79" s="372"/>
      <c r="C79" s="76" t="s">
        <v>639</v>
      </c>
      <c r="D79" s="298" t="s">
        <v>662</v>
      </c>
      <c r="E79" s="78" t="s">
        <v>663</v>
      </c>
      <c r="F79" s="460" t="s">
        <v>1672</v>
      </c>
      <c r="G79" s="461"/>
      <c r="H79" s="460" t="s">
        <v>689</v>
      </c>
      <c r="I79" s="461"/>
      <c r="J79" s="80" t="s">
        <v>659</v>
      </c>
      <c r="K79" s="81">
        <v>43282</v>
      </c>
      <c r="L79" s="81">
        <v>43464</v>
      </c>
      <c r="M79" s="284" t="s">
        <v>1633</v>
      </c>
      <c r="N79" s="82">
        <v>139700000</v>
      </c>
      <c r="O79" s="82">
        <v>139700000</v>
      </c>
      <c r="P79" s="371" t="s">
        <v>122</v>
      </c>
      <c r="Q79" s="371"/>
      <c r="R79" s="371"/>
      <c r="S79" s="84" t="s">
        <v>87</v>
      </c>
      <c r="T79" s="285" t="s">
        <v>123</v>
      </c>
      <c r="U79" s="85">
        <v>1</v>
      </c>
      <c r="V79" s="288">
        <f t="shared" si="6"/>
        <v>1</v>
      </c>
      <c r="W79" s="206">
        <f t="shared" si="7"/>
        <v>1</v>
      </c>
      <c r="X79" s="286">
        <f t="shared" si="8"/>
        <v>1</v>
      </c>
      <c r="Y79" s="283">
        <f t="shared" si="5"/>
        <v>1</v>
      </c>
    </row>
    <row r="80" spans="1:25" s="86" customFormat="1" ht="136.5" customHeight="1" x14ac:dyDescent="0.25">
      <c r="A80" s="372" t="s">
        <v>117</v>
      </c>
      <c r="B80" s="372"/>
      <c r="C80" s="76" t="s">
        <v>639</v>
      </c>
      <c r="D80" s="298" t="s">
        <v>662</v>
      </c>
      <c r="E80" s="78" t="s">
        <v>663</v>
      </c>
      <c r="F80" s="460" t="s">
        <v>1672</v>
      </c>
      <c r="G80" s="461"/>
      <c r="H80" s="460" t="s">
        <v>690</v>
      </c>
      <c r="I80" s="461"/>
      <c r="J80" s="80" t="s">
        <v>659</v>
      </c>
      <c r="K80" s="81">
        <v>43267</v>
      </c>
      <c r="L80" s="81">
        <v>43464</v>
      </c>
      <c r="M80" s="284" t="s">
        <v>1695</v>
      </c>
      <c r="N80" s="82">
        <v>5076288000</v>
      </c>
      <c r="O80" s="82">
        <v>5076288000</v>
      </c>
      <c r="P80" s="371" t="s">
        <v>122</v>
      </c>
      <c r="Q80" s="371"/>
      <c r="R80" s="371"/>
      <c r="S80" s="84" t="s">
        <v>87</v>
      </c>
      <c r="T80" s="285" t="s">
        <v>123</v>
      </c>
      <c r="U80" s="85">
        <v>1</v>
      </c>
      <c r="V80" s="288">
        <f t="shared" si="6"/>
        <v>1</v>
      </c>
      <c r="W80" s="206">
        <f t="shared" si="7"/>
        <v>1</v>
      </c>
      <c r="X80" s="286">
        <f t="shared" si="8"/>
        <v>1</v>
      </c>
      <c r="Y80" s="283">
        <f t="shared" si="5"/>
        <v>1</v>
      </c>
    </row>
    <row r="81" spans="1:25" s="86" customFormat="1" ht="136.5" customHeight="1" x14ac:dyDescent="0.25">
      <c r="A81" s="372" t="s">
        <v>117</v>
      </c>
      <c r="B81" s="372"/>
      <c r="C81" s="76" t="s">
        <v>639</v>
      </c>
      <c r="D81" s="298" t="s">
        <v>662</v>
      </c>
      <c r="E81" s="78" t="s">
        <v>663</v>
      </c>
      <c r="F81" s="460" t="s">
        <v>1672</v>
      </c>
      <c r="G81" s="461"/>
      <c r="H81" s="460" t="s">
        <v>1681</v>
      </c>
      <c r="I81" s="461"/>
      <c r="J81" s="80" t="s">
        <v>659</v>
      </c>
      <c r="K81" s="81" t="s">
        <v>1696</v>
      </c>
      <c r="L81" s="81">
        <v>43464</v>
      </c>
      <c r="M81" s="284" t="s">
        <v>1695</v>
      </c>
      <c r="N81" s="82">
        <v>213359669</v>
      </c>
      <c r="O81" s="82">
        <v>213359669</v>
      </c>
      <c r="P81" s="371" t="s">
        <v>122</v>
      </c>
      <c r="Q81" s="371"/>
      <c r="R81" s="371"/>
      <c r="S81" s="84" t="s">
        <v>87</v>
      </c>
      <c r="T81" s="285" t="s">
        <v>123</v>
      </c>
      <c r="U81" s="85">
        <v>1</v>
      </c>
      <c r="V81" s="288">
        <f t="shared" si="6"/>
        <v>1</v>
      </c>
      <c r="W81" s="206">
        <f t="shared" si="7"/>
        <v>1</v>
      </c>
      <c r="X81" s="286">
        <f t="shared" si="8"/>
        <v>1</v>
      </c>
      <c r="Y81" s="283">
        <f t="shared" si="5"/>
        <v>1</v>
      </c>
    </row>
    <row r="82" spans="1:25" s="86" customFormat="1" ht="136.5" customHeight="1" x14ac:dyDescent="0.25">
      <c r="A82" s="372" t="s">
        <v>117</v>
      </c>
      <c r="B82" s="372"/>
      <c r="C82" s="76" t="s">
        <v>639</v>
      </c>
      <c r="D82" s="298" t="s">
        <v>662</v>
      </c>
      <c r="E82" s="78" t="s">
        <v>663</v>
      </c>
      <c r="F82" s="460" t="s">
        <v>1672</v>
      </c>
      <c r="G82" s="461"/>
      <c r="H82" s="460" t="s">
        <v>1681</v>
      </c>
      <c r="I82" s="461"/>
      <c r="J82" s="80" t="s">
        <v>659</v>
      </c>
      <c r="K82" s="81" t="s">
        <v>1696</v>
      </c>
      <c r="L82" s="81">
        <v>43464</v>
      </c>
      <c r="M82" s="284" t="s">
        <v>1695</v>
      </c>
      <c r="N82" s="82">
        <v>86640331</v>
      </c>
      <c r="O82" s="82">
        <v>86640331</v>
      </c>
      <c r="P82" s="371" t="s">
        <v>122</v>
      </c>
      <c r="Q82" s="371"/>
      <c r="R82" s="371"/>
      <c r="S82" s="84" t="s">
        <v>87</v>
      </c>
      <c r="T82" s="285" t="s">
        <v>123</v>
      </c>
      <c r="U82" s="85">
        <v>1</v>
      </c>
      <c r="V82" s="288">
        <f t="shared" si="6"/>
        <v>1</v>
      </c>
      <c r="W82" s="206">
        <f t="shared" si="7"/>
        <v>1</v>
      </c>
      <c r="X82" s="286">
        <f t="shared" si="8"/>
        <v>1</v>
      </c>
      <c r="Y82" s="283">
        <f t="shared" si="5"/>
        <v>1</v>
      </c>
    </row>
    <row r="83" spans="1:25" s="86" customFormat="1" ht="136.5" customHeight="1" x14ac:dyDescent="0.25">
      <c r="A83" s="372" t="s">
        <v>117</v>
      </c>
      <c r="B83" s="372"/>
      <c r="C83" s="76" t="s">
        <v>639</v>
      </c>
      <c r="D83" s="298" t="s">
        <v>662</v>
      </c>
      <c r="E83" s="78" t="s">
        <v>663</v>
      </c>
      <c r="F83" s="460" t="s">
        <v>1672</v>
      </c>
      <c r="G83" s="461"/>
      <c r="H83" s="460" t="s">
        <v>1682</v>
      </c>
      <c r="I83" s="461"/>
      <c r="J83" s="80" t="s">
        <v>659</v>
      </c>
      <c r="K83" s="81">
        <v>43434</v>
      </c>
      <c r="L83" s="81">
        <v>43464</v>
      </c>
      <c r="M83" s="284"/>
      <c r="N83" s="82">
        <v>31205633</v>
      </c>
      <c r="O83" s="82">
        <v>31205633</v>
      </c>
      <c r="P83" s="371" t="s">
        <v>122</v>
      </c>
      <c r="Q83" s="371"/>
      <c r="R83" s="371"/>
      <c r="S83" s="84" t="s">
        <v>87</v>
      </c>
      <c r="T83" s="285" t="s">
        <v>123</v>
      </c>
      <c r="U83" s="85">
        <v>1</v>
      </c>
      <c r="V83" s="288">
        <f t="shared" si="6"/>
        <v>1</v>
      </c>
      <c r="W83" s="206">
        <f t="shared" si="7"/>
        <v>1</v>
      </c>
      <c r="X83" s="286">
        <f t="shared" si="8"/>
        <v>1</v>
      </c>
      <c r="Y83" s="283">
        <f t="shared" si="5"/>
        <v>1</v>
      </c>
    </row>
    <row r="84" spans="1:25" s="86" customFormat="1" ht="136.5" customHeight="1" x14ac:dyDescent="0.25">
      <c r="A84" s="372" t="s">
        <v>117</v>
      </c>
      <c r="B84" s="372"/>
      <c r="C84" s="76" t="s">
        <v>639</v>
      </c>
      <c r="D84" s="298" t="s">
        <v>662</v>
      </c>
      <c r="E84" s="78" t="s">
        <v>663</v>
      </c>
      <c r="F84" s="460" t="s">
        <v>1672</v>
      </c>
      <c r="G84" s="461"/>
      <c r="H84" s="460" t="s">
        <v>1682</v>
      </c>
      <c r="I84" s="461"/>
      <c r="J84" s="80" t="s">
        <v>659</v>
      </c>
      <c r="K84" s="81">
        <v>43434</v>
      </c>
      <c r="L84" s="81">
        <v>43464</v>
      </c>
      <c r="M84" s="284"/>
      <c r="N84" s="82">
        <v>44000000</v>
      </c>
      <c r="O84" s="82">
        <v>44000000</v>
      </c>
      <c r="P84" s="371" t="s">
        <v>122</v>
      </c>
      <c r="Q84" s="371"/>
      <c r="R84" s="371"/>
      <c r="S84" s="84" t="s">
        <v>87</v>
      </c>
      <c r="T84" s="285" t="s">
        <v>123</v>
      </c>
      <c r="U84" s="85">
        <v>1</v>
      </c>
      <c r="V84" s="288">
        <f t="shared" si="6"/>
        <v>1</v>
      </c>
      <c r="W84" s="206">
        <f t="shared" si="7"/>
        <v>1</v>
      </c>
      <c r="X84" s="286">
        <f t="shared" si="8"/>
        <v>1</v>
      </c>
      <c r="Y84" s="283">
        <f t="shared" si="5"/>
        <v>1</v>
      </c>
    </row>
    <row r="85" spans="1:25" s="86" customFormat="1" ht="136.5" customHeight="1" x14ac:dyDescent="0.25">
      <c r="A85" s="372" t="s">
        <v>117</v>
      </c>
      <c r="B85" s="372"/>
      <c r="C85" s="76" t="s">
        <v>639</v>
      </c>
      <c r="D85" s="298" t="s">
        <v>662</v>
      </c>
      <c r="E85" s="78" t="s">
        <v>663</v>
      </c>
      <c r="F85" s="460" t="s">
        <v>1672</v>
      </c>
      <c r="G85" s="461"/>
      <c r="H85" s="460" t="s">
        <v>691</v>
      </c>
      <c r="I85" s="461"/>
      <c r="J85" s="80" t="s">
        <v>659</v>
      </c>
      <c r="K85" s="81">
        <v>43344</v>
      </c>
      <c r="L85" s="81">
        <v>43464</v>
      </c>
      <c r="M85" s="284"/>
      <c r="N85" s="82">
        <v>25000000</v>
      </c>
      <c r="O85" s="82">
        <v>25000000</v>
      </c>
      <c r="P85" s="371" t="s">
        <v>122</v>
      </c>
      <c r="Q85" s="371"/>
      <c r="R85" s="371"/>
      <c r="S85" s="84" t="s">
        <v>87</v>
      </c>
      <c r="T85" s="285" t="s">
        <v>123</v>
      </c>
      <c r="U85" s="85">
        <v>1</v>
      </c>
      <c r="V85" s="288">
        <f t="shared" si="6"/>
        <v>1</v>
      </c>
      <c r="W85" s="206">
        <f t="shared" si="7"/>
        <v>1</v>
      </c>
      <c r="X85" s="286">
        <f t="shared" si="8"/>
        <v>1</v>
      </c>
      <c r="Y85" s="283">
        <f t="shared" si="5"/>
        <v>1</v>
      </c>
    </row>
    <row r="86" spans="1:25" s="86" customFormat="1" ht="136.5" customHeight="1" x14ac:dyDescent="0.25">
      <c r="A86" s="372" t="s">
        <v>117</v>
      </c>
      <c r="B86" s="372"/>
      <c r="C86" s="76" t="s">
        <v>639</v>
      </c>
      <c r="D86" s="298" t="s">
        <v>662</v>
      </c>
      <c r="E86" s="78" t="s">
        <v>663</v>
      </c>
      <c r="F86" s="460" t="s">
        <v>1672</v>
      </c>
      <c r="G86" s="461"/>
      <c r="H86" s="460" t="s">
        <v>1683</v>
      </c>
      <c r="I86" s="461"/>
      <c r="J86" s="80" t="s">
        <v>659</v>
      </c>
      <c r="K86" s="81">
        <v>43410</v>
      </c>
      <c r="L86" s="81">
        <v>43464</v>
      </c>
      <c r="M86" s="284"/>
      <c r="N86" s="82">
        <v>256000000</v>
      </c>
      <c r="O86" s="82">
        <v>256000000</v>
      </c>
      <c r="P86" s="371" t="s">
        <v>122</v>
      </c>
      <c r="Q86" s="371"/>
      <c r="R86" s="371"/>
      <c r="S86" s="84" t="s">
        <v>87</v>
      </c>
      <c r="T86" s="285" t="s">
        <v>123</v>
      </c>
      <c r="U86" s="85">
        <v>1</v>
      </c>
      <c r="V86" s="288">
        <f t="shared" si="6"/>
        <v>1</v>
      </c>
      <c r="W86" s="206">
        <f t="shared" si="7"/>
        <v>1</v>
      </c>
      <c r="X86" s="286">
        <f t="shared" si="8"/>
        <v>1</v>
      </c>
      <c r="Y86" s="283">
        <f t="shared" si="5"/>
        <v>1</v>
      </c>
    </row>
    <row r="87" spans="1:25" s="86" customFormat="1" ht="136.5" customHeight="1" x14ac:dyDescent="0.25">
      <c r="A87" s="372" t="s">
        <v>117</v>
      </c>
      <c r="B87" s="372"/>
      <c r="C87" s="76" t="s">
        <v>639</v>
      </c>
      <c r="D87" s="298" t="s">
        <v>662</v>
      </c>
      <c r="E87" s="78" t="s">
        <v>663</v>
      </c>
      <c r="F87" s="460" t="s">
        <v>1672</v>
      </c>
      <c r="G87" s="461"/>
      <c r="H87" s="460" t="s">
        <v>1684</v>
      </c>
      <c r="I87" s="461"/>
      <c r="J87" s="80" t="s">
        <v>659</v>
      </c>
      <c r="K87" s="81">
        <v>43375</v>
      </c>
      <c r="L87" s="81">
        <v>43464</v>
      </c>
      <c r="M87" s="284"/>
      <c r="N87" s="82">
        <v>28935200</v>
      </c>
      <c r="O87" s="82">
        <v>28935200</v>
      </c>
      <c r="P87" s="371" t="s">
        <v>122</v>
      </c>
      <c r="Q87" s="371"/>
      <c r="R87" s="371"/>
      <c r="S87" s="84" t="s">
        <v>87</v>
      </c>
      <c r="T87" s="285" t="s">
        <v>123</v>
      </c>
      <c r="U87" s="85">
        <v>1</v>
      </c>
      <c r="V87" s="288">
        <f t="shared" si="6"/>
        <v>1</v>
      </c>
      <c r="W87" s="206">
        <f t="shared" si="7"/>
        <v>1</v>
      </c>
      <c r="X87" s="286">
        <f t="shared" si="8"/>
        <v>1</v>
      </c>
      <c r="Y87" s="283">
        <f t="shared" si="5"/>
        <v>1</v>
      </c>
    </row>
    <row r="88" spans="1:25" s="86" customFormat="1" ht="136.5" customHeight="1" x14ac:dyDescent="0.25">
      <c r="A88" s="372" t="s">
        <v>117</v>
      </c>
      <c r="B88" s="372"/>
      <c r="C88" s="76" t="s">
        <v>639</v>
      </c>
      <c r="D88" s="298" t="s">
        <v>662</v>
      </c>
      <c r="E88" s="78" t="s">
        <v>663</v>
      </c>
      <c r="F88" s="460" t="s">
        <v>1672</v>
      </c>
      <c r="G88" s="461"/>
      <c r="H88" s="460" t="s">
        <v>1685</v>
      </c>
      <c r="I88" s="461"/>
      <c r="J88" s="80" t="s">
        <v>659</v>
      </c>
      <c r="K88" s="81">
        <v>43455</v>
      </c>
      <c r="L88" s="81">
        <v>43464</v>
      </c>
      <c r="M88" s="284"/>
      <c r="N88" s="82">
        <v>0</v>
      </c>
      <c r="O88" s="82">
        <v>0</v>
      </c>
      <c r="P88" s="371" t="s">
        <v>122</v>
      </c>
      <c r="Q88" s="371"/>
      <c r="R88" s="371"/>
      <c r="S88" s="84" t="s">
        <v>87</v>
      </c>
      <c r="T88" s="285" t="s">
        <v>123</v>
      </c>
      <c r="U88" s="85">
        <v>1</v>
      </c>
      <c r="V88" s="288">
        <f t="shared" si="6"/>
        <v>1</v>
      </c>
      <c r="W88" s="206" t="e">
        <f t="shared" si="7"/>
        <v>#DIV/0!</v>
      </c>
      <c r="X88" s="286" t="e">
        <f t="shared" si="8"/>
        <v>#DIV/0!</v>
      </c>
      <c r="Y88" s="283" t="e">
        <f t="shared" si="5"/>
        <v>#DIV/0!</v>
      </c>
    </row>
    <row r="89" spans="1:25" s="86" customFormat="1" ht="136.5" customHeight="1" x14ac:dyDescent="0.25">
      <c r="A89" s="372" t="s">
        <v>117</v>
      </c>
      <c r="B89" s="372"/>
      <c r="C89" s="76" t="s">
        <v>639</v>
      </c>
      <c r="D89" s="298" t="s">
        <v>662</v>
      </c>
      <c r="E89" s="78" t="s">
        <v>663</v>
      </c>
      <c r="F89" s="460" t="s">
        <v>1672</v>
      </c>
      <c r="G89" s="461"/>
      <c r="H89" s="460" t="s">
        <v>692</v>
      </c>
      <c r="I89" s="461"/>
      <c r="J89" s="80" t="s">
        <v>659</v>
      </c>
      <c r="K89" s="81">
        <v>43126</v>
      </c>
      <c r="L89" s="81">
        <v>43456</v>
      </c>
      <c r="M89" s="284"/>
      <c r="N89" s="82">
        <v>63811000</v>
      </c>
      <c r="O89" s="82">
        <v>63811000</v>
      </c>
      <c r="P89" s="371" t="s">
        <v>122</v>
      </c>
      <c r="Q89" s="371"/>
      <c r="R89" s="371"/>
      <c r="S89" s="84" t="s">
        <v>87</v>
      </c>
      <c r="T89" s="285" t="s">
        <v>123</v>
      </c>
      <c r="U89" s="85">
        <v>1</v>
      </c>
      <c r="V89" s="288">
        <f t="shared" si="6"/>
        <v>1</v>
      </c>
      <c r="W89" s="206">
        <f t="shared" si="7"/>
        <v>1</v>
      </c>
      <c r="X89" s="286">
        <f t="shared" si="8"/>
        <v>1</v>
      </c>
      <c r="Y89" s="283">
        <f t="shared" si="5"/>
        <v>1</v>
      </c>
    </row>
    <row r="90" spans="1:25" s="86" customFormat="1" ht="136.5" customHeight="1" x14ac:dyDescent="0.25">
      <c r="A90" s="372" t="s">
        <v>117</v>
      </c>
      <c r="B90" s="372"/>
      <c r="C90" s="76" t="s">
        <v>639</v>
      </c>
      <c r="D90" s="298" t="s">
        <v>662</v>
      </c>
      <c r="E90" s="78" t="s">
        <v>663</v>
      </c>
      <c r="F90" s="460" t="s">
        <v>1672</v>
      </c>
      <c r="G90" s="461"/>
      <c r="H90" s="460" t="s">
        <v>693</v>
      </c>
      <c r="I90" s="461"/>
      <c r="J90" s="80" t="s">
        <v>659</v>
      </c>
      <c r="K90" s="81">
        <v>43126</v>
      </c>
      <c r="L90" s="81">
        <v>43456</v>
      </c>
      <c r="M90" s="284"/>
      <c r="N90" s="82">
        <v>35926000</v>
      </c>
      <c r="O90" s="82">
        <v>35926000</v>
      </c>
      <c r="P90" s="371" t="s">
        <v>122</v>
      </c>
      <c r="Q90" s="371"/>
      <c r="R90" s="371"/>
      <c r="S90" s="84" t="s">
        <v>87</v>
      </c>
      <c r="T90" s="285" t="s">
        <v>123</v>
      </c>
      <c r="U90" s="85">
        <v>1</v>
      </c>
      <c r="V90" s="288">
        <f t="shared" si="6"/>
        <v>1</v>
      </c>
      <c r="W90" s="206">
        <f t="shared" si="7"/>
        <v>1</v>
      </c>
      <c r="X90" s="286">
        <f t="shared" si="8"/>
        <v>1</v>
      </c>
      <c r="Y90" s="283">
        <f t="shared" si="5"/>
        <v>1</v>
      </c>
    </row>
    <row r="91" spans="1:25" s="86" customFormat="1" ht="136.5" customHeight="1" x14ac:dyDescent="0.25">
      <c r="A91" s="372" t="s">
        <v>117</v>
      </c>
      <c r="B91" s="372"/>
      <c r="C91" s="76" t="s">
        <v>639</v>
      </c>
      <c r="D91" s="298" t="s">
        <v>662</v>
      </c>
      <c r="E91" s="78" t="s">
        <v>663</v>
      </c>
      <c r="F91" s="460" t="s">
        <v>1672</v>
      </c>
      <c r="G91" s="461"/>
      <c r="H91" s="460" t="s">
        <v>694</v>
      </c>
      <c r="I91" s="461"/>
      <c r="J91" s="80" t="s">
        <v>659</v>
      </c>
      <c r="K91" s="81">
        <v>43126</v>
      </c>
      <c r="L91" s="81">
        <v>43456</v>
      </c>
      <c r="M91" s="284"/>
      <c r="N91" s="82">
        <v>42899000</v>
      </c>
      <c r="O91" s="82">
        <v>42899000</v>
      </c>
      <c r="P91" s="371" t="s">
        <v>122</v>
      </c>
      <c r="Q91" s="371"/>
      <c r="R91" s="371"/>
      <c r="S91" s="84" t="s">
        <v>87</v>
      </c>
      <c r="T91" s="285" t="s">
        <v>123</v>
      </c>
      <c r="U91" s="85">
        <v>1</v>
      </c>
      <c r="V91" s="288">
        <f t="shared" si="6"/>
        <v>1</v>
      </c>
      <c r="W91" s="206">
        <f t="shared" si="7"/>
        <v>1</v>
      </c>
      <c r="X91" s="286">
        <f t="shared" si="8"/>
        <v>1</v>
      </c>
      <c r="Y91" s="283">
        <f t="shared" si="5"/>
        <v>1</v>
      </c>
    </row>
    <row r="92" spans="1:25" s="86" customFormat="1" ht="136.5" customHeight="1" x14ac:dyDescent="0.25">
      <c r="A92" s="372" t="s">
        <v>117</v>
      </c>
      <c r="B92" s="372"/>
      <c r="C92" s="76" t="s">
        <v>639</v>
      </c>
      <c r="D92" s="298" t="s">
        <v>662</v>
      </c>
      <c r="E92" s="78" t="s">
        <v>663</v>
      </c>
      <c r="F92" s="460" t="s">
        <v>1672</v>
      </c>
      <c r="G92" s="461"/>
      <c r="H92" s="460" t="s">
        <v>695</v>
      </c>
      <c r="I92" s="461"/>
      <c r="J92" s="80" t="s">
        <v>659</v>
      </c>
      <c r="K92" s="81">
        <v>43280</v>
      </c>
      <c r="L92" s="81">
        <v>43430</v>
      </c>
      <c r="M92" s="284"/>
      <c r="N92" s="82">
        <v>23204000</v>
      </c>
      <c r="O92" s="82">
        <v>23204000</v>
      </c>
      <c r="P92" s="371" t="s">
        <v>122</v>
      </c>
      <c r="Q92" s="371"/>
      <c r="R92" s="371"/>
      <c r="S92" s="84" t="s">
        <v>87</v>
      </c>
      <c r="T92" s="285" t="s">
        <v>123</v>
      </c>
      <c r="U92" s="85">
        <v>1</v>
      </c>
      <c r="V92" s="288">
        <f t="shared" si="6"/>
        <v>1</v>
      </c>
      <c r="W92" s="206">
        <f t="shared" si="7"/>
        <v>1</v>
      </c>
      <c r="X92" s="286">
        <f t="shared" si="8"/>
        <v>1</v>
      </c>
      <c r="Y92" s="283">
        <f t="shared" si="5"/>
        <v>1</v>
      </c>
    </row>
    <row r="93" spans="1:25" s="86" customFormat="1" ht="136.5" customHeight="1" x14ac:dyDescent="0.25">
      <c r="A93" s="372" t="s">
        <v>117</v>
      </c>
      <c r="B93" s="372"/>
      <c r="C93" s="76" t="s">
        <v>639</v>
      </c>
      <c r="D93" s="298" t="s">
        <v>662</v>
      </c>
      <c r="E93" s="78" t="s">
        <v>663</v>
      </c>
      <c r="F93" s="460" t="s">
        <v>1672</v>
      </c>
      <c r="G93" s="461"/>
      <c r="H93" s="460" t="s">
        <v>696</v>
      </c>
      <c r="I93" s="461"/>
      <c r="J93" s="80" t="s">
        <v>659</v>
      </c>
      <c r="K93" s="81">
        <v>43282</v>
      </c>
      <c r="L93" s="81">
        <v>43462</v>
      </c>
      <c r="M93" s="284"/>
      <c r="N93" s="82">
        <v>44671600</v>
      </c>
      <c r="O93" s="82">
        <v>44671600</v>
      </c>
      <c r="P93" s="371" t="s">
        <v>122</v>
      </c>
      <c r="Q93" s="371"/>
      <c r="R93" s="371"/>
      <c r="S93" s="84" t="s">
        <v>87</v>
      </c>
      <c r="T93" s="285" t="s">
        <v>123</v>
      </c>
      <c r="U93" s="85">
        <v>1</v>
      </c>
      <c r="V93" s="288">
        <f t="shared" si="6"/>
        <v>1</v>
      </c>
      <c r="W93" s="206">
        <f t="shared" si="7"/>
        <v>1</v>
      </c>
      <c r="X93" s="286">
        <f t="shared" si="8"/>
        <v>1</v>
      </c>
      <c r="Y93" s="283">
        <f t="shared" si="5"/>
        <v>1</v>
      </c>
    </row>
    <row r="94" spans="1:25" s="86" customFormat="1" ht="136.5" customHeight="1" x14ac:dyDescent="0.25">
      <c r="A94" s="372" t="s">
        <v>117</v>
      </c>
      <c r="B94" s="372"/>
      <c r="C94" s="76" t="s">
        <v>639</v>
      </c>
      <c r="D94" s="298" t="s">
        <v>662</v>
      </c>
      <c r="E94" s="78" t="s">
        <v>663</v>
      </c>
      <c r="F94" s="460" t="s">
        <v>1672</v>
      </c>
      <c r="G94" s="461"/>
      <c r="H94" s="460" t="s">
        <v>1686</v>
      </c>
      <c r="I94" s="461"/>
      <c r="J94" s="80" t="s">
        <v>659</v>
      </c>
      <c r="K94" s="81">
        <v>43346</v>
      </c>
      <c r="L94" s="81">
        <v>43436</v>
      </c>
      <c r="M94" s="284"/>
      <c r="N94" s="82">
        <v>31395000</v>
      </c>
      <c r="O94" s="82">
        <v>31395000</v>
      </c>
      <c r="P94" s="371" t="s">
        <v>122</v>
      </c>
      <c r="Q94" s="371"/>
      <c r="R94" s="371"/>
      <c r="S94" s="84" t="s">
        <v>87</v>
      </c>
      <c r="T94" s="285" t="s">
        <v>123</v>
      </c>
      <c r="U94" s="85">
        <v>1</v>
      </c>
      <c r="V94" s="288">
        <f t="shared" si="6"/>
        <v>1</v>
      </c>
      <c r="W94" s="206">
        <f t="shared" si="7"/>
        <v>1</v>
      </c>
      <c r="X94" s="286">
        <f t="shared" si="8"/>
        <v>1</v>
      </c>
      <c r="Y94" s="283">
        <f t="shared" si="5"/>
        <v>1</v>
      </c>
    </row>
    <row r="95" spans="1:25" s="86" customFormat="1" ht="136.5" customHeight="1" x14ac:dyDescent="0.25">
      <c r="A95" s="372" t="s">
        <v>117</v>
      </c>
      <c r="B95" s="372"/>
      <c r="C95" s="76" t="s">
        <v>639</v>
      </c>
      <c r="D95" s="298" t="s">
        <v>662</v>
      </c>
      <c r="E95" s="78" t="s">
        <v>663</v>
      </c>
      <c r="F95" s="460" t="s">
        <v>1672</v>
      </c>
      <c r="G95" s="461"/>
      <c r="H95" s="460" t="s">
        <v>1687</v>
      </c>
      <c r="I95" s="461"/>
      <c r="J95" s="80" t="s">
        <v>659</v>
      </c>
      <c r="K95" s="81">
        <v>43455</v>
      </c>
      <c r="L95" s="81">
        <v>43464</v>
      </c>
      <c r="M95" s="284"/>
      <c r="N95" s="82">
        <v>2179012</v>
      </c>
      <c r="O95" s="82">
        <v>2179012</v>
      </c>
      <c r="P95" s="371" t="s">
        <v>122</v>
      </c>
      <c r="Q95" s="371"/>
      <c r="R95" s="371"/>
      <c r="S95" s="84" t="s">
        <v>87</v>
      </c>
      <c r="T95" s="285" t="s">
        <v>123</v>
      </c>
      <c r="U95" s="85">
        <v>1</v>
      </c>
      <c r="V95" s="288">
        <f t="shared" si="6"/>
        <v>1</v>
      </c>
      <c r="W95" s="206">
        <f t="shared" si="7"/>
        <v>1</v>
      </c>
      <c r="X95" s="286">
        <f t="shared" si="8"/>
        <v>1</v>
      </c>
      <c r="Y95" s="283">
        <f t="shared" si="5"/>
        <v>1</v>
      </c>
    </row>
    <row r="96" spans="1:25" s="86" customFormat="1" ht="136.5" customHeight="1" x14ac:dyDescent="0.25">
      <c r="A96" s="372" t="s">
        <v>117</v>
      </c>
      <c r="B96" s="372"/>
      <c r="C96" s="76" t="s">
        <v>639</v>
      </c>
      <c r="D96" s="298" t="s">
        <v>662</v>
      </c>
      <c r="E96" s="78" t="s">
        <v>663</v>
      </c>
      <c r="F96" s="460" t="s">
        <v>1672</v>
      </c>
      <c r="G96" s="461"/>
      <c r="H96" s="460" t="s">
        <v>1688</v>
      </c>
      <c r="I96" s="461"/>
      <c r="J96" s="80" t="s">
        <v>659</v>
      </c>
      <c r="K96" s="81"/>
      <c r="L96" s="81"/>
      <c r="M96" s="284"/>
      <c r="N96" s="82">
        <v>748955</v>
      </c>
      <c r="O96" s="82">
        <v>0</v>
      </c>
      <c r="P96" s="371" t="s">
        <v>122</v>
      </c>
      <c r="Q96" s="371"/>
      <c r="R96" s="371"/>
      <c r="S96" s="84" t="s">
        <v>87</v>
      </c>
      <c r="T96" s="285" t="s">
        <v>123</v>
      </c>
      <c r="U96" s="85">
        <v>1</v>
      </c>
      <c r="V96" s="288">
        <f t="shared" si="6"/>
        <v>1</v>
      </c>
      <c r="W96" s="206">
        <f t="shared" si="7"/>
        <v>0</v>
      </c>
      <c r="X96" s="286">
        <f t="shared" si="8"/>
        <v>0</v>
      </c>
      <c r="Y96" s="283">
        <f t="shared" si="5"/>
        <v>0</v>
      </c>
    </row>
    <row r="97" spans="1:25" s="86" customFormat="1" ht="136.5" customHeight="1" x14ac:dyDescent="0.25">
      <c r="A97" s="372" t="s">
        <v>117</v>
      </c>
      <c r="B97" s="372"/>
      <c r="C97" s="76" t="s">
        <v>639</v>
      </c>
      <c r="D97" s="298" t="s">
        <v>662</v>
      </c>
      <c r="E97" s="78" t="s">
        <v>663</v>
      </c>
      <c r="F97" s="460" t="s">
        <v>1672</v>
      </c>
      <c r="G97" s="461"/>
      <c r="H97" s="460" t="s">
        <v>697</v>
      </c>
      <c r="I97" s="461"/>
      <c r="J97" s="80" t="s">
        <v>659</v>
      </c>
      <c r="K97" s="81">
        <v>43272</v>
      </c>
      <c r="L97" s="81">
        <v>43449</v>
      </c>
      <c r="M97" s="284"/>
      <c r="N97" s="82">
        <v>17200000</v>
      </c>
      <c r="O97" s="82">
        <v>17200000</v>
      </c>
      <c r="P97" s="371" t="s">
        <v>122</v>
      </c>
      <c r="Q97" s="371"/>
      <c r="R97" s="371"/>
      <c r="S97" s="84" t="s">
        <v>87</v>
      </c>
      <c r="T97" s="285" t="s">
        <v>123</v>
      </c>
      <c r="U97" s="85">
        <v>1</v>
      </c>
      <c r="V97" s="288">
        <f t="shared" si="6"/>
        <v>1</v>
      </c>
      <c r="W97" s="206">
        <f t="shared" si="7"/>
        <v>1</v>
      </c>
      <c r="X97" s="286">
        <f t="shared" si="8"/>
        <v>1</v>
      </c>
      <c r="Y97" s="283">
        <f t="shared" si="5"/>
        <v>1</v>
      </c>
    </row>
    <row r="98" spans="1:25" s="86" customFormat="1" ht="136.5" customHeight="1" x14ac:dyDescent="0.25">
      <c r="A98" s="372" t="s">
        <v>117</v>
      </c>
      <c r="B98" s="372"/>
      <c r="C98" s="76" t="s">
        <v>639</v>
      </c>
      <c r="D98" s="298" t="s">
        <v>662</v>
      </c>
      <c r="E98" s="78" t="s">
        <v>663</v>
      </c>
      <c r="F98" s="460" t="s">
        <v>1672</v>
      </c>
      <c r="G98" s="461"/>
      <c r="H98" s="460" t="s">
        <v>1689</v>
      </c>
      <c r="I98" s="461"/>
      <c r="J98" s="80" t="s">
        <v>659</v>
      </c>
      <c r="K98" s="81">
        <v>43383</v>
      </c>
      <c r="L98" s="81">
        <v>43464</v>
      </c>
      <c r="M98" s="284"/>
      <c r="N98" s="82">
        <v>187359669</v>
      </c>
      <c r="O98" s="82">
        <v>187359669</v>
      </c>
      <c r="P98" s="371" t="s">
        <v>122</v>
      </c>
      <c r="Q98" s="371"/>
      <c r="R98" s="371"/>
      <c r="S98" s="84" t="s">
        <v>87</v>
      </c>
      <c r="T98" s="285" t="s">
        <v>123</v>
      </c>
      <c r="U98" s="85">
        <v>1</v>
      </c>
      <c r="V98" s="288">
        <f t="shared" si="6"/>
        <v>1</v>
      </c>
      <c r="W98" s="206">
        <f t="shared" si="7"/>
        <v>1</v>
      </c>
      <c r="X98" s="286">
        <f t="shared" si="8"/>
        <v>1</v>
      </c>
      <c r="Y98" s="283">
        <f t="shared" si="5"/>
        <v>1</v>
      </c>
    </row>
    <row r="99" spans="1:25" s="86" customFormat="1" ht="128.25" x14ac:dyDescent="0.25">
      <c r="A99" s="372" t="s">
        <v>117</v>
      </c>
      <c r="B99" s="372"/>
      <c r="C99" s="76" t="s">
        <v>639</v>
      </c>
      <c r="D99" s="287" t="s">
        <v>656</v>
      </c>
      <c r="E99" s="78" t="s">
        <v>625</v>
      </c>
      <c r="F99" s="460" t="s">
        <v>1785</v>
      </c>
      <c r="G99" s="461"/>
      <c r="H99" s="460" t="s">
        <v>1786</v>
      </c>
      <c r="I99" s="461"/>
      <c r="J99" s="80" t="s">
        <v>1793</v>
      </c>
      <c r="K99" s="81">
        <v>43119</v>
      </c>
      <c r="L99" s="81">
        <f>+K99+300</f>
        <v>43419</v>
      </c>
      <c r="M99" s="284" t="s">
        <v>1794</v>
      </c>
      <c r="N99" s="82">
        <v>85224500</v>
      </c>
      <c r="O99" s="83">
        <v>85224500</v>
      </c>
      <c r="P99" s="371" t="s">
        <v>122</v>
      </c>
      <c r="Q99" s="371"/>
      <c r="R99" s="371"/>
      <c r="S99" s="84" t="s">
        <v>87</v>
      </c>
      <c r="T99" s="285" t="s">
        <v>123</v>
      </c>
      <c r="U99" s="85">
        <v>1</v>
      </c>
      <c r="V99" s="288">
        <f t="shared" si="6"/>
        <v>1</v>
      </c>
      <c r="W99" s="206">
        <f t="shared" si="7"/>
        <v>1</v>
      </c>
      <c r="X99" s="286">
        <f t="shared" si="8"/>
        <v>1</v>
      </c>
      <c r="Y99" s="283">
        <f t="shared" si="5"/>
        <v>1</v>
      </c>
    </row>
    <row r="100" spans="1:25" s="86" customFormat="1" ht="128.25" x14ac:dyDescent="0.25">
      <c r="A100" s="372" t="s">
        <v>117</v>
      </c>
      <c r="B100" s="372"/>
      <c r="C100" s="76" t="s">
        <v>639</v>
      </c>
      <c r="D100" s="287" t="s">
        <v>656</v>
      </c>
      <c r="E100" s="78" t="s">
        <v>625</v>
      </c>
      <c r="F100" s="460" t="s">
        <v>1785</v>
      </c>
      <c r="G100" s="461"/>
      <c r="H100" s="460" t="s">
        <v>1787</v>
      </c>
      <c r="I100" s="461"/>
      <c r="J100" s="80" t="s">
        <v>1793</v>
      </c>
      <c r="K100" s="81">
        <v>43119</v>
      </c>
      <c r="L100" s="81">
        <f>+K100+300</f>
        <v>43419</v>
      </c>
      <c r="M100" s="284" t="s">
        <v>1795</v>
      </c>
      <c r="N100" s="82">
        <v>61132500</v>
      </c>
      <c r="O100" s="83">
        <v>61132500</v>
      </c>
      <c r="P100" s="371" t="s">
        <v>122</v>
      </c>
      <c r="Q100" s="371"/>
      <c r="R100" s="371"/>
      <c r="S100" s="84" t="s">
        <v>87</v>
      </c>
      <c r="T100" s="285" t="s">
        <v>123</v>
      </c>
      <c r="U100" s="85">
        <v>1</v>
      </c>
      <c r="V100" s="288">
        <f t="shared" si="6"/>
        <v>1</v>
      </c>
      <c r="W100" s="206">
        <f t="shared" si="7"/>
        <v>1</v>
      </c>
      <c r="X100" s="286">
        <f t="shared" si="8"/>
        <v>1</v>
      </c>
      <c r="Y100" s="283">
        <f t="shared" si="5"/>
        <v>1</v>
      </c>
    </row>
    <row r="101" spans="1:25" s="86" customFormat="1" ht="128.25" x14ac:dyDescent="0.25">
      <c r="A101" s="372" t="s">
        <v>117</v>
      </c>
      <c r="B101" s="372"/>
      <c r="C101" s="76" t="s">
        <v>639</v>
      </c>
      <c r="D101" s="287" t="s">
        <v>656</v>
      </c>
      <c r="E101" s="78" t="s">
        <v>625</v>
      </c>
      <c r="F101" s="460" t="s">
        <v>1785</v>
      </c>
      <c r="G101" s="461"/>
      <c r="H101" s="460" t="s">
        <v>1788</v>
      </c>
      <c r="I101" s="461"/>
      <c r="J101" s="80" t="s">
        <v>1793</v>
      </c>
      <c r="K101" s="81">
        <v>43122</v>
      </c>
      <c r="L101" s="81">
        <f>+K101+300</f>
        <v>43422</v>
      </c>
      <c r="M101" s="284" t="s">
        <v>1796</v>
      </c>
      <c r="N101" s="82">
        <v>67165000</v>
      </c>
      <c r="O101" s="83">
        <v>67165000</v>
      </c>
      <c r="P101" s="371" t="s">
        <v>122</v>
      </c>
      <c r="Q101" s="371"/>
      <c r="R101" s="371"/>
      <c r="S101" s="84" t="s">
        <v>87</v>
      </c>
      <c r="T101" s="285" t="s">
        <v>123</v>
      </c>
      <c r="U101" s="85">
        <v>1</v>
      </c>
      <c r="V101" s="288">
        <f t="shared" si="6"/>
        <v>1</v>
      </c>
      <c r="W101" s="206">
        <f t="shared" si="7"/>
        <v>1</v>
      </c>
      <c r="X101" s="286">
        <f t="shared" si="8"/>
        <v>1</v>
      </c>
      <c r="Y101" s="283">
        <f t="shared" si="5"/>
        <v>1</v>
      </c>
    </row>
    <row r="102" spans="1:25" s="86" customFormat="1" ht="128.25" x14ac:dyDescent="0.25">
      <c r="A102" s="372" t="s">
        <v>117</v>
      </c>
      <c r="B102" s="372"/>
      <c r="C102" s="76" t="s">
        <v>639</v>
      </c>
      <c r="D102" s="287" t="s">
        <v>656</v>
      </c>
      <c r="E102" s="78" t="s">
        <v>625</v>
      </c>
      <c r="F102" s="460" t="s">
        <v>1785</v>
      </c>
      <c r="G102" s="461"/>
      <c r="H102" s="460" t="s">
        <v>1789</v>
      </c>
      <c r="I102" s="461"/>
      <c r="J102" s="80" t="s">
        <v>1793</v>
      </c>
      <c r="K102" s="81">
        <v>43123</v>
      </c>
      <c r="L102" s="81">
        <f>+K102+300</f>
        <v>43423</v>
      </c>
      <c r="M102" s="284" t="s">
        <v>1797</v>
      </c>
      <c r="N102" s="82">
        <v>20411500</v>
      </c>
      <c r="O102" s="83">
        <v>20411500</v>
      </c>
      <c r="P102" s="371" t="s">
        <v>122</v>
      </c>
      <c r="Q102" s="371"/>
      <c r="R102" s="371"/>
      <c r="S102" s="84" t="s">
        <v>87</v>
      </c>
      <c r="T102" s="285" t="s">
        <v>123</v>
      </c>
      <c r="U102" s="85">
        <v>1</v>
      </c>
      <c r="V102" s="288">
        <f t="shared" si="6"/>
        <v>1</v>
      </c>
      <c r="W102" s="206">
        <f t="shared" si="7"/>
        <v>1</v>
      </c>
      <c r="X102" s="286">
        <f t="shared" si="8"/>
        <v>1</v>
      </c>
      <c r="Y102" s="283">
        <f t="shared" si="5"/>
        <v>1</v>
      </c>
    </row>
    <row r="103" spans="1:25" s="86" customFormat="1" ht="136.5" customHeight="1" x14ac:dyDescent="0.25">
      <c r="A103" s="372" t="s">
        <v>117</v>
      </c>
      <c r="B103" s="372"/>
      <c r="C103" s="76" t="s">
        <v>639</v>
      </c>
      <c r="D103" s="287" t="s">
        <v>656</v>
      </c>
      <c r="E103" s="78" t="s">
        <v>625</v>
      </c>
      <c r="F103" s="460" t="s">
        <v>1785</v>
      </c>
      <c r="G103" s="461"/>
      <c r="H103" s="460" t="s">
        <v>1790</v>
      </c>
      <c r="I103" s="461"/>
      <c r="J103" s="80" t="s">
        <v>1793</v>
      </c>
      <c r="K103" s="81"/>
      <c r="L103" s="81"/>
      <c r="M103" s="284"/>
      <c r="N103" s="82">
        <v>13157467</v>
      </c>
      <c r="O103" s="83">
        <v>13157467</v>
      </c>
      <c r="P103" s="371" t="s">
        <v>122</v>
      </c>
      <c r="Q103" s="371"/>
      <c r="R103" s="371"/>
      <c r="S103" s="84" t="s">
        <v>87</v>
      </c>
      <c r="T103" s="285" t="s">
        <v>123</v>
      </c>
      <c r="U103" s="85">
        <v>1</v>
      </c>
      <c r="V103" s="288">
        <f t="shared" si="6"/>
        <v>1</v>
      </c>
      <c r="W103" s="206">
        <f t="shared" si="7"/>
        <v>1</v>
      </c>
      <c r="X103" s="286">
        <f t="shared" si="8"/>
        <v>1</v>
      </c>
      <c r="Y103" s="283">
        <f t="shared" si="5"/>
        <v>1</v>
      </c>
    </row>
    <row r="104" spans="1:25" s="86" customFormat="1" ht="136.5" customHeight="1" x14ac:dyDescent="0.25">
      <c r="A104" s="372" t="s">
        <v>117</v>
      </c>
      <c r="B104" s="372"/>
      <c r="C104" s="76" t="s">
        <v>639</v>
      </c>
      <c r="D104" s="287" t="s">
        <v>656</v>
      </c>
      <c r="E104" s="78" t="s">
        <v>625</v>
      </c>
      <c r="F104" s="460" t="s">
        <v>1785</v>
      </c>
      <c r="G104" s="461"/>
      <c r="H104" s="460" t="s">
        <v>1791</v>
      </c>
      <c r="I104" s="461"/>
      <c r="J104" s="80" t="s">
        <v>1793</v>
      </c>
      <c r="K104" s="81"/>
      <c r="L104" s="81"/>
      <c r="M104" s="284"/>
      <c r="N104" s="82">
        <v>9438000</v>
      </c>
      <c r="O104" s="83">
        <v>9438000</v>
      </c>
      <c r="P104" s="371" t="s">
        <v>122</v>
      </c>
      <c r="Q104" s="371"/>
      <c r="R104" s="371"/>
      <c r="S104" s="84" t="s">
        <v>87</v>
      </c>
      <c r="T104" s="285" t="s">
        <v>123</v>
      </c>
      <c r="U104" s="85">
        <v>1</v>
      </c>
      <c r="V104" s="288">
        <f t="shared" si="6"/>
        <v>1</v>
      </c>
      <c r="W104" s="206">
        <f t="shared" si="7"/>
        <v>1</v>
      </c>
      <c r="X104" s="286">
        <f t="shared" si="8"/>
        <v>1</v>
      </c>
      <c r="Y104" s="283">
        <f t="shared" si="5"/>
        <v>1</v>
      </c>
    </row>
    <row r="105" spans="1:25" s="86" customFormat="1" ht="136.5" customHeight="1" x14ac:dyDescent="0.25">
      <c r="A105" s="372" t="s">
        <v>117</v>
      </c>
      <c r="B105" s="372"/>
      <c r="C105" s="76" t="s">
        <v>639</v>
      </c>
      <c r="D105" s="287" t="s">
        <v>656</v>
      </c>
      <c r="E105" s="78" t="s">
        <v>625</v>
      </c>
      <c r="F105" s="460" t="s">
        <v>1785</v>
      </c>
      <c r="G105" s="461"/>
      <c r="H105" s="460" t="s">
        <v>1792</v>
      </c>
      <c r="I105" s="461"/>
      <c r="J105" s="80" t="s">
        <v>1793</v>
      </c>
      <c r="K105" s="81"/>
      <c r="L105" s="81"/>
      <c r="M105" s="284"/>
      <c r="N105" s="82">
        <v>10605000</v>
      </c>
      <c r="O105" s="83">
        <v>10605000</v>
      </c>
      <c r="P105" s="371" t="s">
        <v>122</v>
      </c>
      <c r="Q105" s="371"/>
      <c r="R105" s="371"/>
      <c r="S105" s="84" t="s">
        <v>87</v>
      </c>
      <c r="T105" s="285" t="s">
        <v>123</v>
      </c>
      <c r="U105" s="85">
        <v>1</v>
      </c>
      <c r="V105" s="288">
        <f t="shared" si="6"/>
        <v>1</v>
      </c>
      <c r="W105" s="206">
        <f t="shared" si="7"/>
        <v>1</v>
      </c>
      <c r="X105" s="286">
        <f t="shared" si="8"/>
        <v>1</v>
      </c>
      <c r="Y105" s="283">
        <f t="shared" si="5"/>
        <v>1</v>
      </c>
    </row>
    <row r="106" spans="1:25" s="86" customFormat="1" ht="128.25" x14ac:dyDescent="0.25">
      <c r="A106" s="372" t="s">
        <v>117</v>
      </c>
      <c r="B106" s="372"/>
      <c r="C106" s="76" t="s">
        <v>639</v>
      </c>
      <c r="D106" s="287" t="s">
        <v>656</v>
      </c>
      <c r="E106" s="78" t="s">
        <v>657</v>
      </c>
      <c r="F106" s="460" t="s">
        <v>1798</v>
      </c>
      <c r="G106" s="461"/>
      <c r="H106" s="460" t="s">
        <v>1802</v>
      </c>
      <c r="I106" s="461"/>
      <c r="J106" s="80" t="s">
        <v>659</v>
      </c>
      <c r="K106" s="81">
        <v>43291</v>
      </c>
      <c r="L106" s="81"/>
      <c r="M106" s="284" t="s">
        <v>1841</v>
      </c>
      <c r="N106" s="82">
        <v>10000000</v>
      </c>
      <c r="O106" s="82">
        <v>10000000</v>
      </c>
      <c r="P106" s="371" t="s">
        <v>122</v>
      </c>
      <c r="Q106" s="371"/>
      <c r="R106" s="371"/>
      <c r="S106" s="84" t="s">
        <v>87</v>
      </c>
      <c r="T106" s="285" t="s">
        <v>123</v>
      </c>
      <c r="U106" s="85">
        <v>1</v>
      </c>
      <c r="V106" s="288">
        <f t="shared" si="6"/>
        <v>1</v>
      </c>
      <c r="W106" s="206">
        <f t="shared" si="7"/>
        <v>1</v>
      </c>
      <c r="X106" s="286">
        <f t="shared" si="8"/>
        <v>1</v>
      </c>
      <c r="Y106" s="283">
        <f t="shared" si="5"/>
        <v>1</v>
      </c>
    </row>
    <row r="107" spans="1:25" s="86" customFormat="1" ht="128.25" x14ac:dyDescent="0.25">
      <c r="A107" s="372" t="s">
        <v>117</v>
      </c>
      <c r="B107" s="372"/>
      <c r="C107" s="76" t="s">
        <v>639</v>
      </c>
      <c r="D107" s="287" t="s">
        <v>656</v>
      </c>
      <c r="E107" s="78" t="s">
        <v>657</v>
      </c>
      <c r="F107" s="460" t="s">
        <v>1798</v>
      </c>
      <c r="G107" s="461"/>
      <c r="H107" s="460" t="s">
        <v>1802</v>
      </c>
      <c r="I107" s="461"/>
      <c r="J107" s="80" t="s">
        <v>659</v>
      </c>
      <c r="K107" s="81">
        <v>43291</v>
      </c>
      <c r="L107" s="81"/>
      <c r="M107" s="284" t="s">
        <v>1842</v>
      </c>
      <c r="N107" s="82">
        <v>10000000</v>
      </c>
      <c r="O107" s="82">
        <v>10000000</v>
      </c>
      <c r="P107" s="371" t="s">
        <v>122</v>
      </c>
      <c r="Q107" s="371"/>
      <c r="R107" s="371"/>
      <c r="S107" s="84" t="s">
        <v>87</v>
      </c>
      <c r="T107" s="285" t="s">
        <v>123</v>
      </c>
      <c r="U107" s="85">
        <v>1</v>
      </c>
      <c r="V107" s="288">
        <f t="shared" si="6"/>
        <v>1</v>
      </c>
      <c r="W107" s="206">
        <f t="shared" si="7"/>
        <v>1</v>
      </c>
      <c r="X107" s="286">
        <f t="shared" si="8"/>
        <v>1</v>
      </c>
      <c r="Y107" s="283">
        <f t="shared" si="5"/>
        <v>1</v>
      </c>
    </row>
    <row r="108" spans="1:25" s="86" customFormat="1" ht="128.25" x14ac:dyDescent="0.25">
      <c r="A108" s="372" t="s">
        <v>117</v>
      </c>
      <c r="B108" s="372"/>
      <c r="C108" s="76" t="s">
        <v>639</v>
      </c>
      <c r="D108" s="287" t="s">
        <v>656</v>
      </c>
      <c r="E108" s="78" t="s">
        <v>657</v>
      </c>
      <c r="F108" s="460" t="s">
        <v>1798</v>
      </c>
      <c r="G108" s="461"/>
      <c r="H108" s="460" t="s">
        <v>1802</v>
      </c>
      <c r="I108" s="461"/>
      <c r="J108" s="80" t="s">
        <v>659</v>
      </c>
      <c r="K108" s="81">
        <v>43291</v>
      </c>
      <c r="L108" s="81"/>
      <c r="M108" s="284" t="s">
        <v>1843</v>
      </c>
      <c r="N108" s="82">
        <v>10000000</v>
      </c>
      <c r="O108" s="82">
        <v>10000000</v>
      </c>
      <c r="P108" s="371" t="s">
        <v>122</v>
      </c>
      <c r="Q108" s="371"/>
      <c r="R108" s="371"/>
      <c r="S108" s="84" t="s">
        <v>87</v>
      </c>
      <c r="T108" s="285" t="s">
        <v>123</v>
      </c>
      <c r="U108" s="85">
        <v>1</v>
      </c>
      <c r="V108" s="288">
        <f t="shared" si="6"/>
        <v>1</v>
      </c>
      <c r="W108" s="206">
        <f t="shared" si="7"/>
        <v>1</v>
      </c>
      <c r="X108" s="286">
        <f t="shared" si="8"/>
        <v>1</v>
      </c>
      <c r="Y108" s="283">
        <f t="shared" si="5"/>
        <v>1</v>
      </c>
    </row>
    <row r="109" spans="1:25" s="86" customFormat="1" ht="128.25" x14ac:dyDescent="0.25">
      <c r="A109" s="372" t="s">
        <v>117</v>
      </c>
      <c r="B109" s="372"/>
      <c r="C109" s="76" t="s">
        <v>639</v>
      </c>
      <c r="D109" s="287" t="s">
        <v>656</v>
      </c>
      <c r="E109" s="78" t="s">
        <v>657</v>
      </c>
      <c r="F109" s="460" t="s">
        <v>1798</v>
      </c>
      <c r="G109" s="461"/>
      <c r="H109" s="460" t="s">
        <v>1802</v>
      </c>
      <c r="I109" s="461"/>
      <c r="J109" s="80" t="s">
        <v>659</v>
      </c>
      <c r="K109" s="81">
        <v>43291</v>
      </c>
      <c r="L109" s="81"/>
      <c r="M109" s="284" t="s">
        <v>1844</v>
      </c>
      <c r="N109" s="82">
        <v>10000000</v>
      </c>
      <c r="O109" s="82">
        <v>10000000</v>
      </c>
      <c r="P109" s="371" t="s">
        <v>122</v>
      </c>
      <c r="Q109" s="371"/>
      <c r="R109" s="371"/>
      <c r="S109" s="84" t="s">
        <v>87</v>
      </c>
      <c r="T109" s="285" t="s">
        <v>123</v>
      </c>
      <c r="U109" s="85">
        <v>1</v>
      </c>
      <c r="V109" s="288">
        <f t="shared" si="6"/>
        <v>1</v>
      </c>
      <c r="W109" s="206">
        <f t="shared" si="7"/>
        <v>1</v>
      </c>
      <c r="X109" s="286">
        <f t="shared" si="8"/>
        <v>1</v>
      </c>
      <c r="Y109" s="283">
        <f t="shared" si="5"/>
        <v>1</v>
      </c>
    </row>
    <row r="110" spans="1:25" s="86" customFormat="1" ht="128.25" x14ac:dyDescent="0.25">
      <c r="A110" s="372" t="s">
        <v>117</v>
      </c>
      <c r="B110" s="372"/>
      <c r="C110" s="76" t="s">
        <v>639</v>
      </c>
      <c r="D110" s="287" t="s">
        <v>656</v>
      </c>
      <c r="E110" s="78" t="s">
        <v>657</v>
      </c>
      <c r="F110" s="460" t="s">
        <v>1798</v>
      </c>
      <c r="G110" s="461"/>
      <c r="H110" s="460" t="s">
        <v>1802</v>
      </c>
      <c r="I110" s="461"/>
      <c r="J110" s="80" t="s">
        <v>659</v>
      </c>
      <c r="K110" s="81">
        <v>43291</v>
      </c>
      <c r="L110" s="81"/>
      <c r="M110" s="284" t="s">
        <v>1845</v>
      </c>
      <c r="N110" s="82">
        <v>10000000</v>
      </c>
      <c r="O110" s="82">
        <v>10000000</v>
      </c>
      <c r="P110" s="371" t="s">
        <v>122</v>
      </c>
      <c r="Q110" s="371"/>
      <c r="R110" s="371"/>
      <c r="S110" s="84" t="s">
        <v>87</v>
      </c>
      <c r="T110" s="285" t="s">
        <v>123</v>
      </c>
      <c r="U110" s="85">
        <v>1</v>
      </c>
      <c r="V110" s="288">
        <f t="shared" si="6"/>
        <v>1</v>
      </c>
      <c r="W110" s="206">
        <f t="shared" si="7"/>
        <v>1</v>
      </c>
      <c r="X110" s="286">
        <f t="shared" si="8"/>
        <v>1</v>
      </c>
      <c r="Y110" s="283">
        <f t="shared" si="5"/>
        <v>1</v>
      </c>
    </row>
    <row r="111" spans="1:25" s="86" customFormat="1" ht="128.25" x14ac:dyDescent="0.25">
      <c r="A111" s="372" t="s">
        <v>117</v>
      </c>
      <c r="B111" s="372"/>
      <c r="C111" s="76" t="s">
        <v>639</v>
      </c>
      <c r="D111" s="287" t="s">
        <v>656</v>
      </c>
      <c r="E111" s="78" t="s">
        <v>657</v>
      </c>
      <c r="F111" s="460" t="s">
        <v>1798</v>
      </c>
      <c r="G111" s="461"/>
      <c r="H111" s="460" t="s">
        <v>1802</v>
      </c>
      <c r="I111" s="461"/>
      <c r="J111" s="80" t="s">
        <v>659</v>
      </c>
      <c r="K111" s="81">
        <v>43291</v>
      </c>
      <c r="L111" s="81"/>
      <c r="M111" s="284" t="s">
        <v>1846</v>
      </c>
      <c r="N111" s="82">
        <v>10000000</v>
      </c>
      <c r="O111" s="82">
        <v>10000000</v>
      </c>
      <c r="P111" s="371" t="s">
        <v>122</v>
      </c>
      <c r="Q111" s="371"/>
      <c r="R111" s="371"/>
      <c r="S111" s="84" t="s">
        <v>87</v>
      </c>
      <c r="T111" s="285" t="s">
        <v>123</v>
      </c>
      <c r="U111" s="85">
        <v>1</v>
      </c>
      <c r="V111" s="288">
        <f t="shared" si="6"/>
        <v>1</v>
      </c>
      <c r="W111" s="206">
        <f t="shared" si="7"/>
        <v>1</v>
      </c>
      <c r="X111" s="286">
        <f t="shared" si="8"/>
        <v>1</v>
      </c>
      <c r="Y111" s="283">
        <f t="shared" si="5"/>
        <v>1</v>
      </c>
    </row>
    <row r="112" spans="1:25" s="86" customFormat="1" ht="128.25" x14ac:dyDescent="0.25">
      <c r="A112" s="372" t="s">
        <v>117</v>
      </c>
      <c r="B112" s="372"/>
      <c r="C112" s="76" t="s">
        <v>639</v>
      </c>
      <c r="D112" s="287" t="s">
        <v>656</v>
      </c>
      <c r="E112" s="78" t="s">
        <v>657</v>
      </c>
      <c r="F112" s="460" t="s">
        <v>1798</v>
      </c>
      <c r="G112" s="461"/>
      <c r="H112" s="460" t="s">
        <v>1802</v>
      </c>
      <c r="I112" s="461"/>
      <c r="J112" s="80" t="s">
        <v>659</v>
      </c>
      <c r="K112" s="81">
        <v>43291</v>
      </c>
      <c r="L112" s="81"/>
      <c r="M112" s="284" t="s">
        <v>1847</v>
      </c>
      <c r="N112" s="82">
        <v>10000000</v>
      </c>
      <c r="O112" s="82">
        <v>10000000</v>
      </c>
      <c r="P112" s="371" t="s">
        <v>122</v>
      </c>
      <c r="Q112" s="371"/>
      <c r="R112" s="371"/>
      <c r="S112" s="84" t="s">
        <v>87</v>
      </c>
      <c r="T112" s="285" t="s">
        <v>123</v>
      </c>
      <c r="U112" s="85">
        <v>1</v>
      </c>
      <c r="V112" s="288">
        <f t="shared" si="6"/>
        <v>1</v>
      </c>
      <c r="W112" s="206">
        <f t="shared" si="7"/>
        <v>1</v>
      </c>
      <c r="X112" s="286">
        <f t="shared" si="8"/>
        <v>1</v>
      </c>
      <c r="Y112" s="283">
        <f t="shared" si="5"/>
        <v>1</v>
      </c>
    </row>
    <row r="113" spans="1:25" s="86" customFormat="1" ht="128.25" x14ac:dyDescent="0.25">
      <c r="A113" s="372" t="s">
        <v>117</v>
      </c>
      <c r="B113" s="372"/>
      <c r="C113" s="76" t="s">
        <v>639</v>
      </c>
      <c r="D113" s="287" t="s">
        <v>656</v>
      </c>
      <c r="E113" s="78" t="s">
        <v>657</v>
      </c>
      <c r="F113" s="460" t="s">
        <v>1798</v>
      </c>
      <c r="G113" s="461"/>
      <c r="H113" s="460" t="s">
        <v>1802</v>
      </c>
      <c r="I113" s="461"/>
      <c r="J113" s="80" t="s">
        <v>659</v>
      </c>
      <c r="K113" s="81">
        <v>43291</v>
      </c>
      <c r="L113" s="81"/>
      <c r="M113" s="284" t="s">
        <v>1848</v>
      </c>
      <c r="N113" s="82">
        <v>10000000</v>
      </c>
      <c r="O113" s="82">
        <v>10000000</v>
      </c>
      <c r="P113" s="371" t="s">
        <v>122</v>
      </c>
      <c r="Q113" s="371"/>
      <c r="R113" s="371"/>
      <c r="S113" s="84" t="s">
        <v>87</v>
      </c>
      <c r="T113" s="285" t="s">
        <v>123</v>
      </c>
      <c r="U113" s="85">
        <v>1</v>
      </c>
      <c r="V113" s="288">
        <f t="shared" si="6"/>
        <v>1</v>
      </c>
      <c r="W113" s="206">
        <f t="shared" si="7"/>
        <v>1</v>
      </c>
      <c r="X113" s="286">
        <f t="shared" si="8"/>
        <v>1</v>
      </c>
      <c r="Y113" s="283">
        <f t="shared" si="5"/>
        <v>1</v>
      </c>
    </row>
    <row r="114" spans="1:25" s="86" customFormat="1" ht="128.25" x14ac:dyDescent="0.25">
      <c r="A114" s="372" t="s">
        <v>117</v>
      </c>
      <c r="B114" s="372"/>
      <c r="C114" s="76" t="s">
        <v>639</v>
      </c>
      <c r="D114" s="287" t="s">
        <v>656</v>
      </c>
      <c r="E114" s="78" t="s">
        <v>657</v>
      </c>
      <c r="F114" s="460" t="s">
        <v>1798</v>
      </c>
      <c r="G114" s="461"/>
      <c r="H114" s="460" t="s">
        <v>1802</v>
      </c>
      <c r="I114" s="461"/>
      <c r="J114" s="80" t="s">
        <v>659</v>
      </c>
      <c r="K114" s="81">
        <v>43291</v>
      </c>
      <c r="L114" s="81"/>
      <c r="M114" s="284" t="s">
        <v>1849</v>
      </c>
      <c r="N114" s="82">
        <v>10000000</v>
      </c>
      <c r="O114" s="82">
        <v>10000000</v>
      </c>
      <c r="P114" s="371" t="s">
        <v>122</v>
      </c>
      <c r="Q114" s="371"/>
      <c r="R114" s="371"/>
      <c r="S114" s="84" t="s">
        <v>87</v>
      </c>
      <c r="T114" s="285" t="s">
        <v>123</v>
      </c>
      <c r="U114" s="85">
        <v>1</v>
      </c>
      <c r="V114" s="288">
        <f t="shared" si="6"/>
        <v>1</v>
      </c>
      <c r="W114" s="206">
        <f t="shared" si="7"/>
        <v>1</v>
      </c>
      <c r="X114" s="286">
        <f t="shared" si="8"/>
        <v>1</v>
      </c>
      <c r="Y114" s="283">
        <f t="shared" si="5"/>
        <v>1</v>
      </c>
    </row>
    <row r="115" spans="1:25" s="86" customFormat="1" ht="128.25" x14ac:dyDescent="0.25">
      <c r="A115" s="372" t="s">
        <v>117</v>
      </c>
      <c r="B115" s="372"/>
      <c r="C115" s="76" t="s">
        <v>639</v>
      </c>
      <c r="D115" s="287" t="s">
        <v>656</v>
      </c>
      <c r="E115" s="78" t="s">
        <v>657</v>
      </c>
      <c r="F115" s="460" t="s">
        <v>1798</v>
      </c>
      <c r="G115" s="461"/>
      <c r="H115" s="460" t="s">
        <v>1802</v>
      </c>
      <c r="I115" s="461"/>
      <c r="J115" s="80" t="s">
        <v>659</v>
      </c>
      <c r="K115" s="81">
        <v>43291</v>
      </c>
      <c r="L115" s="81"/>
      <c r="M115" s="284" t="s">
        <v>1850</v>
      </c>
      <c r="N115" s="82">
        <v>10000000</v>
      </c>
      <c r="O115" s="82">
        <v>10000000</v>
      </c>
      <c r="P115" s="371" t="s">
        <v>122</v>
      </c>
      <c r="Q115" s="371"/>
      <c r="R115" s="371"/>
      <c r="S115" s="84" t="s">
        <v>87</v>
      </c>
      <c r="T115" s="285" t="s">
        <v>123</v>
      </c>
      <c r="U115" s="85">
        <v>1</v>
      </c>
      <c r="V115" s="288">
        <f t="shared" si="6"/>
        <v>1</v>
      </c>
      <c r="W115" s="206">
        <f t="shared" si="7"/>
        <v>1</v>
      </c>
      <c r="X115" s="286">
        <f t="shared" si="8"/>
        <v>1</v>
      </c>
      <c r="Y115" s="283">
        <f t="shared" si="5"/>
        <v>1</v>
      </c>
    </row>
    <row r="116" spans="1:25" s="86" customFormat="1" ht="128.25" x14ac:dyDescent="0.25">
      <c r="A116" s="372" t="s">
        <v>117</v>
      </c>
      <c r="B116" s="372"/>
      <c r="C116" s="76" t="s">
        <v>639</v>
      </c>
      <c r="D116" s="287" t="s">
        <v>656</v>
      </c>
      <c r="E116" s="78" t="s">
        <v>657</v>
      </c>
      <c r="F116" s="460" t="s">
        <v>1798</v>
      </c>
      <c r="G116" s="461"/>
      <c r="H116" s="460" t="s">
        <v>1802</v>
      </c>
      <c r="I116" s="461"/>
      <c r="J116" s="80" t="s">
        <v>659</v>
      </c>
      <c r="K116" s="81">
        <v>43291</v>
      </c>
      <c r="L116" s="81"/>
      <c r="M116" s="284" t="s">
        <v>1851</v>
      </c>
      <c r="N116" s="82">
        <v>10000000</v>
      </c>
      <c r="O116" s="82">
        <v>10000000</v>
      </c>
      <c r="P116" s="371" t="s">
        <v>122</v>
      </c>
      <c r="Q116" s="371"/>
      <c r="R116" s="371"/>
      <c r="S116" s="84" t="s">
        <v>87</v>
      </c>
      <c r="T116" s="285" t="s">
        <v>123</v>
      </c>
      <c r="U116" s="85">
        <v>1</v>
      </c>
      <c r="V116" s="288">
        <f t="shared" si="6"/>
        <v>1</v>
      </c>
      <c r="W116" s="206">
        <f t="shared" si="7"/>
        <v>1</v>
      </c>
      <c r="X116" s="286">
        <f t="shared" si="8"/>
        <v>1</v>
      </c>
      <c r="Y116" s="283">
        <f t="shared" si="5"/>
        <v>1</v>
      </c>
    </row>
    <row r="117" spans="1:25" s="86" customFormat="1" ht="128.25" x14ac:dyDescent="0.25">
      <c r="A117" s="372" t="s">
        <v>117</v>
      </c>
      <c r="B117" s="372"/>
      <c r="C117" s="76" t="s">
        <v>639</v>
      </c>
      <c r="D117" s="287" t="s">
        <v>656</v>
      </c>
      <c r="E117" s="78" t="s">
        <v>657</v>
      </c>
      <c r="F117" s="460" t="s">
        <v>1798</v>
      </c>
      <c r="G117" s="461"/>
      <c r="H117" s="460" t="s">
        <v>1802</v>
      </c>
      <c r="I117" s="461"/>
      <c r="J117" s="80" t="s">
        <v>659</v>
      </c>
      <c r="K117" s="81">
        <v>43291</v>
      </c>
      <c r="L117" s="81"/>
      <c r="M117" s="284" t="s">
        <v>1852</v>
      </c>
      <c r="N117" s="82">
        <v>10000000</v>
      </c>
      <c r="O117" s="82">
        <v>10000000</v>
      </c>
      <c r="P117" s="371" t="s">
        <v>122</v>
      </c>
      <c r="Q117" s="371"/>
      <c r="R117" s="371"/>
      <c r="S117" s="84" t="s">
        <v>87</v>
      </c>
      <c r="T117" s="285" t="s">
        <v>123</v>
      </c>
      <c r="U117" s="85">
        <v>1</v>
      </c>
      <c r="V117" s="288">
        <f t="shared" si="6"/>
        <v>1</v>
      </c>
      <c r="W117" s="206">
        <f t="shared" si="7"/>
        <v>1</v>
      </c>
      <c r="X117" s="286">
        <f t="shared" si="8"/>
        <v>1</v>
      </c>
      <c r="Y117" s="283">
        <f t="shared" si="5"/>
        <v>1</v>
      </c>
    </row>
    <row r="118" spans="1:25" s="86" customFormat="1" ht="128.25" x14ac:dyDescent="0.25">
      <c r="A118" s="372" t="s">
        <v>117</v>
      </c>
      <c r="B118" s="372"/>
      <c r="C118" s="76" t="s">
        <v>639</v>
      </c>
      <c r="D118" s="287" t="s">
        <v>656</v>
      </c>
      <c r="E118" s="78" t="s">
        <v>657</v>
      </c>
      <c r="F118" s="460" t="s">
        <v>1798</v>
      </c>
      <c r="G118" s="461"/>
      <c r="H118" s="460" t="s">
        <v>1802</v>
      </c>
      <c r="I118" s="461"/>
      <c r="J118" s="80" t="s">
        <v>659</v>
      </c>
      <c r="K118" s="81">
        <v>43291</v>
      </c>
      <c r="L118" s="81"/>
      <c r="M118" s="284" t="s">
        <v>1853</v>
      </c>
      <c r="N118" s="82">
        <v>10000000</v>
      </c>
      <c r="O118" s="82">
        <v>10000000</v>
      </c>
      <c r="P118" s="371" t="s">
        <v>122</v>
      </c>
      <c r="Q118" s="371"/>
      <c r="R118" s="371"/>
      <c r="S118" s="84" t="s">
        <v>87</v>
      </c>
      <c r="T118" s="285" t="s">
        <v>123</v>
      </c>
      <c r="U118" s="85">
        <v>1</v>
      </c>
      <c r="V118" s="288">
        <f t="shared" si="6"/>
        <v>1</v>
      </c>
      <c r="W118" s="206">
        <f t="shared" si="7"/>
        <v>1</v>
      </c>
      <c r="X118" s="286">
        <f t="shared" si="8"/>
        <v>1</v>
      </c>
      <c r="Y118" s="283">
        <f t="shared" si="5"/>
        <v>1</v>
      </c>
    </row>
    <row r="119" spans="1:25" s="86" customFormat="1" ht="128.25" x14ac:dyDescent="0.25">
      <c r="A119" s="372" t="s">
        <v>117</v>
      </c>
      <c r="B119" s="372"/>
      <c r="C119" s="76" t="s">
        <v>639</v>
      </c>
      <c r="D119" s="287" t="s">
        <v>656</v>
      </c>
      <c r="E119" s="78" t="s">
        <v>657</v>
      </c>
      <c r="F119" s="460" t="s">
        <v>1798</v>
      </c>
      <c r="G119" s="461"/>
      <c r="H119" s="460" t="s">
        <v>1803</v>
      </c>
      <c r="I119" s="461"/>
      <c r="J119" s="80" t="s">
        <v>659</v>
      </c>
      <c r="K119" s="81">
        <v>43315</v>
      </c>
      <c r="L119" s="81"/>
      <c r="M119" s="284" t="s">
        <v>1854</v>
      </c>
      <c r="N119" s="82">
        <v>10000000</v>
      </c>
      <c r="O119" s="82">
        <v>10000000</v>
      </c>
      <c r="P119" s="371" t="s">
        <v>122</v>
      </c>
      <c r="Q119" s="371"/>
      <c r="R119" s="371"/>
      <c r="S119" s="84" t="s">
        <v>87</v>
      </c>
      <c r="T119" s="285" t="s">
        <v>123</v>
      </c>
      <c r="U119" s="85">
        <v>1</v>
      </c>
      <c r="V119" s="288">
        <f t="shared" si="6"/>
        <v>1</v>
      </c>
      <c r="W119" s="206">
        <f t="shared" si="7"/>
        <v>1</v>
      </c>
      <c r="X119" s="286">
        <f t="shared" si="8"/>
        <v>1</v>
      </c>
      <c r="Y119" s="283">
        <f t="shared" si="5"/>
        <v>1</v>
      </c>
    </row>
    <row r="120" spans="1:25" s="86" customFormat="1" ht="128.25" x14ac:dyDescent="0.25">
      <c r="A120" s="372" t="s">
        <v>117</v>
      </c>
      <c r="B120" s="372"/>
      <c r="C120" s="76" t="s">
        <v>639</v>
      </c>
      <c r="D120" s="287" t="s">
        <v>656</v>
      </c>
      <c r="E120" s="78" t="s">
        <v>657</v>
      </c>
      <c r="F120" s="460" t="s">
        <v>1798</v>
      </c>
      <c r="G120" s="461"/>
      <c r="H120" s="460" t="s">
        <v>1803</v>
      </c>
      <c r="I120" s="461"/>
      <c r="J120" s="80" t="s">
        <v>659</v>
      </c>
      <c r="K120" s="81">
        <v>43315</v>
      </c>
      <c r="L120" s="81"/>
      <c r="M120" s="284" t="s">
        <v>1855</v>
      </c>
      <c r="N120" s="82">
        <v>10000000</v>
      </c>
      <c r="O120" s="82">
        <v>10000000</v>
      </c>
      <c r="P120" s="371" t="s">
        <v>122</v>
      </c>
      <c r="Q120" s="371"/>
      <c r="R120" s="371"/>
      <c r="S120" s="84" t="s">
        <v>87</v>
      </c>
      <c r="T120" s="285" t="s">
        <v>123</v>
      </c>
      <c r="U120" s="85">
        <v>1</v>
      </c>
      <c r="V120" s="288">
        <f t="shared" si="6"/>
        <v>1</v>
      </c>
      <c r="W120" s="206">
        <f t="shared" si="7"/>
        <v>1</v>
      </c>
      <c r="X120" s="286">
        <f t="shared" si="8"/>
        <v>1</v>
      </c>
      <c r="Y120" s="283">
        <f t="shared" si="5"/>
        <v>1</v>
      </c>
    </row>
    <row r="121" spans="1:25" s="86" customFormat="1" ht="128.25" x14ac:dyDescent="0.25">
      <c r="A121" s="372" t="s">
        <v>117</v>
      </c>
      <c r="B121" s="372"/>
      <c r="C121" s="76" t="s">
        <v>639</v>
      </c>
      <c r="D121" s="287" t="s">
        <v>656</v>
      </c>
      <c r="E121" s="78" t="s">
        <v>657</v>
      </c>
      <c r="F121" s="460" t="s">
        <v>1798</v>
      </c>
      <c r="G121" s="461"/>
      <c r="H121" s="460" t="s">
        <v>1803</v>
      </c>
      <c r="I121" s="461"/>
      <c r="J121" s="80" t="s">
        <v>659</v>
      </c>
      <c r="K121" s="81">
        <v>43315</v>
      </c>
      <c r="L121" s="81"/>
      <c r="M121" s="284" t="s">
        <v>1856</v>
      </c>
      <c r="N121" s="82">
        <v>10000000</v>
      </c>
      <c r="O121" s="82">
        <v>10000000</v>
      </c>
      <c r="P121" s="371" t="s">
        <v>122</v>
      </c>
      <c r="Q121" s="371"/>
      <c r="R121" s="371"/>
      <c r="S121" s="84" t="s">
        <v>87</v>
      </c>
      <c r="T121" s="285" t="s">
        <v>123</v>
      </c>
      <c r="U121" s="85">
        <v>1</v>
      </c>
      <c r="V121" s="288">
        <f t="shared" si="6"/>
        <v>1</v>
      </c>
      <c r="W121" s="206">
        <f t="shared" si="7"/>
        <v>1</v>
      </c>
      <c r="X121" s="286">
        <f t="shared" si="8"/>
        <v>1</v>
      </c>
      <c r="Y121" s="283">
        <f t="shared" si="5"/>
        <v>1</v>
      </c>
    </row>
    <row r="122" spans="1:25" s="86" customFormat="1" ht="128.25" x14ac:dyDescent="0.25">
      <c r="A122" s="372" t="s">
        <v>117</v>
      </c>
      <c r="B122" s="372"/>
      <c r="C122" s="76" t="s">
        <v>639</v>
      </c>
      <c r="D122" s="287" t="s">
        <v>656</v>
      </c>
      <c r="E122" s="78" t="s">
        <v>657</v>
      </c>
      <c r="F122" s="460" t="s">
        <v>1798</v>
      </c>
      <c r="G122" s="461"/>
      <c r="H122" s="460" t="s">
        <v>1803</v>
      </c>
      <c r="I122" s="461"/>
      <c r="J122" s="80" t="s">
        <v>659</v>
      </c>
      <c r="K122" s="81">
        <v>43315</v>
      </c>
      <c r="L122" s="81"/>
      <c r="M122" s="284" t="s">
        <v>1857</v>
      </c>
      <c r="N122" s="82">
        <v>10000000</v>
      </c>
      <c r="O122" s="82">
        <v>10000000</v>
      </c>
      <c r="P122" s="371" t="s">
        <v>122</v>
      </c>
      <c r="Q122" s="371"/>
      <c r="R122" s="371"/>
      <c r="S122" s="84" t="s">
        <v>87</v>
      </c>
      <c r="T122" s="285" t="s">
        <v>123</v>
      </c>
      <c r="U122" s="85">
        <v>1</v>
      </c>
      <c r="V122" s="288">
        <f t="shared" si="6"/>
        <v>1</v>
      </c>
      <c r="W122" s="206">
        <f t="shared" si="7"/>
        <v>1</v>
      </c>
      <c r="X122" s="286">
        <f t="shared" si="8"/>
        <v>1</v>
      </c>
      <c r="Y122" s="283">
        <f t="shared" si="5"/>
        <v>1</v>
      </c>
    </row>
    <row r="123" spans="1:25" s="86" customFormat="1" ht="128.25" x14ac:dyDescent="0.25">
      <c r="A123" s="372" t="s">
        <v>117</v>
      </c>
      <c r="B123" s="372"/>
      <c r="C123" s="76" t="s">
        <v>639</v>
      </c>
      <c r="D123" s="287" t="s">
        <v>656</v>
      </c>
      <c r="E123" s="78" t="s">
        <v>657</v>
      </c>
      <c r="F123" s="460" t="s">
        <v>1798</v>
      </c>
      <c r="G123" s="461"/>
      <c r="H123" s="460" t="s">
        <v>1803</v>
      </c>
      <c r="I123" s="461"/>
      <c r="J123" s="80" t="s">
        <v>659</v>
      </c>
      <c r="K123" s="81">
        <v>43315</v>
      </c>
      <c r="L123" s="81"/>
      <c r="M123" s="284" t="s">
        <v>1858</v>
      </c>
      <c r="N123" s="82">
        <v>10000000</v>
      </c>
      <c r="O123" s="82">
        <v>10000000</v>
      </c>
      <c r="P123" s="371" t="s">
        <v>122</v>
      </c>
      <c r="Q123" s="371"/>
      <c r="R123" s="371"/>
      <c r="S123" s="84" t="s">
        <v>87</v>
      </c>
      <c r="T123" s="285" t="s">
        <v>123</v>
      </c>
      <c r="U123" s="85">
        <v>1</v>
      </c>
      <c r="V123" s="288">
        <f t="shared" si="6"/>
        <v>1</v>
      </c>
      <c r="W123" s="206">
        <f t="shared" si="7"/>
        <v>1</v>
      </c>
      <c r="X123" s="286">
        <f t="shared" si="8"/>
        <v>1</v>
      </c>
      <c r="Y123" s="283">
        <f t="shared" si="5"/>
        <v>1</v>
      </c>
    </row>
    <row r="124" spans="1:25" s="86" customFormat="1" ht="128.25" x14ac:dyDescent="0.25">
      <c r="A124" s="372" t="s">
        <v>117</v>
      </c>
      <c r="B124" s="372"/>
      <c r="C124" s="76" t="s">
        <v>639</v>
      </c>
      <c r="D124" s="287" t="s">
        <v>656</v>
      </c>
      <c r="E124" s="78" t="s">
        <v>657</v>
      </c>
      <c r="F124" s="460" t="s">
        <v>1798</v>
      </c>
      <c r="G124" s="461"/>
      <c r="H124" s="460" t="s">
        <v>1804</v>
      </c>
      <c r="I124" s="461"/>
      <c r="J124" s="80" t="s">
        <v>659</v>
      </c>
      <c r="K124" s="81">
        <v>43287</v>
      </c>
      <c r="L124" s="81"/>
      <c r="M124" s="284" t="s">
        <v>1859</v>
      </c>
      <c r="N124" s="82">
        <v>12000000</v>
      </c>
      <c r="O124" s="82">
        <v>12000000</v>
      </c>
      <c r="P124" s="371" t="s">
        <v>122</v>
      </c>
      <c r="Q124" s="371"/>
      <c r="R124" s="371"/>
      <c r="S124" s="84" t="s">
        <v>87</v>
      </c>
      <c r="T124" s="285" t="s">
        <v>123</v>
      </c>
      <c r="U124" s="85">
        <v>1</v>
      </c>
      <c r="V124" s="288">
        <f t="shared" ref="V124:V187" si="9">+U124</f>
        <v>1</v>
      </c>
      <c r="W124" s="206">
        <f t="shared" ref="W124:W187" si="10">+O124/N124</f>
        <v>1</v>
      </c>
      <c r="X124" s="286">
        <f t="shared" ref="X124:X187" si="11">+W124/V124</f>
        <v>1</v>
      </c>
      <c r="Y124" s="283">
        <f t="shared" si="5"/>
        <v>1</v>
      </c>
    </row>
    <row r="125" spans="1:25" s="86" customFormat="1" ht="128.25" x14ac:dyDescent="0.25">
      <c r="A125" s="372" t="s">
        <v>117</v>
      </c>
      <c r="B125" s="372"/>
      <c r="C125" s="76" t="s">
        <v>639</v>
      </c>
      <c r="D125" s="287" t="s">
        <v>656</v>
      </c>
      <c r="E125" s="78" t="s">
        <v>657</v>
      </c>
      <c r="F125" s="460" t="s">
        <v>1798</v>
      </c>
      <c r="G125" s="461"/>
      <c r="H125" s="460" t="s">
        <v>1804</v>
      </c>
      <c r="I125" s="461"/>
      <c r="J125" s="80" t="s">
        <v>659</v>
      </c>
      <c r="K125" s="81">
        <v>43287</v>
      </c>
      <c r="L125" s="81"/>
      <c r="M125" s="284" t="s">
        <v>1860</v>
      </c>
      <c r="N125" s="82">
        <v>12000000</v>
      </c>
      <c r="O125" s="82">
        <v>12000000</v>
      </c>
      <c r="P125" s="371" t="s">
        <v>122</v>
      </c>
      <c r="Q125" s="371"/>
      <c r="R125" s="371"/>
      <c r="S125" s="84" t="s">
        <v>87</v>
      </c>
      <c r="T125" s="285" t="s">
        <v>123</v>
      </c>
      <c r="U125" s="85">
        <v>1</v>
      </c>
      <c r="V125" s="288">
        <f t="shared" si="9"/>
        <v>1</v>
      </c>
      <c r="W125" s="206">
        <f t="shared" si="10"/>
        <v>1</v>
      </c>
      <c r="X125" s="286">
        <f t="shared" si="11"/>
        <v>1</v>
      </c>
      <c r="Y125" s="283">
        <f t="shared" si="5"/>
        <v>1</v>
      </c>
    </row>
    <row r="126" spans="1:25" s="86" customFormat="1" ht="128.25" x14ac:dyDescent="0.25">
      <c r="A126" s="372" t="s">
        <v>117</v>
      </c>
      <c r="B126" s="372"/>
      <c r="C126" s="76" t="s">
        <v>639</v>
      </c>
      <c r="D126" s="287" t="s">
        <v>656</v>
      </c>
      <c r="E126" s="78" t="s">
        <v>657</v>
      </c>
      <c r="F126" s="460" t="s">
        <v>1798</v>
      </c>
      <c r="G126" s="461"/>
      <c r="H126" s="460" t="s">
        <v>1804</v>
      </c>
      <c r="I126" s="461"/>
      <c r="J126" s="80" t="s">
        <v>659</v>
      </c>
      <c r="K126" s="81">
        <v>43287</v>
      </c>
      <c r="L126" s="81"/>
      <c r="M126" s="284" t="s">
        <v>1861</v>
      </c>
      <c r="N126" s="82">
        <v>12000000</v>
      </c>
      <c r="O126" s="82">
        <v>12000000</v>
      </c>
      <c r="P126" s="371" t="s">
        <v>122</v>
      </c>
      <c r="Q126" s="371"/>
      <c r="R126" s="371"/>
      <c r="S126" s="84" t="s">
        <v>87</v>
      </c>
      <c r="T126" s="285" t="s">
        <v>123</v>
      </c>
      <c r="U126" s="85">
        <v>1</v>
      </c>
      <c r="V126" s="288">
        <f t="shared" si="9"/>
        <v>1</v>
      </c>
      <c r="W126" s="206">
        <f t="shared" si="10"/>
        <v>1</v>
      </c>
      <c r="X126" s="286">
        <f t="shared" si="11"/>
        <v>1</v>
      </c>
      <c r="Y126" s="283">
        <f t="shared" si="5"/>
        <v>1</v>
      </c>
    </row>
    <row r="127" spans="1:25" s="86" customFormat="1" ht="128.25" x14ac:dyDescent="0.25">
      <c r="A127" s="372" t="s">
        <v>117</v>
      </c>
      <c r="B127" s="372"/>
      <c r="C127" s="76" t="s">
        <v>639</v>
      </c>
      <c r="D127" s="287" t="s">
        <v>656</v>
      </c>
      <c r="E127" s="78" t="s">
        <v>657</v>
      </c>
      <c r="F127" s="460" t="s">
        <v>1798</v>
      </c>
      <c r="G127" s="461"/>
      <c r="H127" s="460" t="s">
        <v>1804</v>
      </c>
      <c r="I127" s="461"/>
      <c r="J127" s="80" t="s">
        <v>659</v>
      </c>
      <c r="K127" s="81">
        <v>43287</v>
      </c>
      <c r="L127" s="81"/>
      <c r="M127" s="284" t="s">
        <v>1862</v>
      </c>
      <c r="N127" s="82">
        <v>12000000</v>
      </c>
      <c r="O127" s="82">
        <v>12000000</v>
      </c>
      <c r="P127" s="371" t="s">
        <v>122</v>
      </c>
      <c r="Q127" s="371"/>
      <c r="R127" s="371"/>
      <c r="S127" s="84" t="s">
        <v>87</v>
      </c>
      <c r="T127" s="285" t="s">
        <v>123</v>
      </c>
      <c r="U127" s="85">
        <v>1</v>
      </c>
      <c r="V127" s="288">
        <f t="shared" si="9"/>
        <v>1</v>
      </c>
      <c r="W127" s="206">
        <f t="shared" si="10"/>
        <v>1</v>
      </c>
      <c r="X127" s="286">
        <f t="shared" si="11"/>
        <v>1</v>
      </c>
      <c r="Y127" s="283">
        <f t="shared" si="5"/>
        <v>1</v>
      </c>
    </row>
    <row r="128" spans="1:25" s="86" customFormat="1" ht="128.25" x14ac:dyDescent="0.25">
      <c r="A128" s="372" t="s">
        <v>117</v>
      </c>
      <c r="B128" s="372"/>
      <c r="C128" s="76" t="s">
        <v>639</v>
      </c>
      <c r="D128" s="287" t="s">
        <v>656</v>
      </c>
      <c r="E128" s="78" t="s">
        <v>657</v>
      </c>
      <c r="F128" s="460" t="s">
        <v>1798</v>
      </c>
      <c r="G128" s="461"/>
      <c r="H128" s="460" t="s">
        <v>1804</v>
      </c>
      <c r="I128" s="461"/>
      <c r="J128" s="80" t="s">
        <v>659</v>
      </c>
      <c r="K128" s="81">
        <v>43287</v>
      </c>
      <c r="L128" s="81"/>
      <c r="M128" s="284" t="s">
        <v>1863</v>
      </c>
      <c r="N128" s="82">
        <v>12000000</v>
      </c>
      <c r="O128" s="82">
        <v>12000000</v>
      </c>
      <c r="P128" s="371" t="s">
        <v>122</v>
      </c>
      <c r="Q128" s="371"/>
      <c r="R128" s="371"/>
      <c r="S128" s="84" t="s">
        <v>87</v>
      </c>
      <c r="T128" s="285" t="s">
        <v>123</v>
      </c>
      <c r="U128" s="85">
        <v>1</v>
      </c>
      <c r="V128" s="288">
        <f t="shared" si="9"/>
        <v>1</v>
      </c>
      <c r="W128" s="206">
        <f t="shared" si="10"/>
        <v>1</v>
      </c>
      <c r="X128" s="286">
        <f t="shared" si="11"/>
        <v>1</v>
      </c>
      <c r="Y128" s="283">
        <f t="shared" si="5"/>
        <v>1</v>
      </c>
    </row>
    <row r="129" spans="1:25" s="86" customFormat="1" ht="128.25" x14ac:dyDescent="0.25">
      <c r="A129" s="372" t="s">
        <v>117</v>
      </c>
      <c r="B129" s="372"/>
      <c r="C129" s="76" t="s">
        <v>639</v>
      </c>
      <c r="D129" s="287" t="s">
        <v>656</v>
      </c>
      <c r="E129" s="78" t="s">
        <v>657</v>
      </c>
      <c r="F129" s="460" t="s">
        <v>1798</v>
      </c>
      <c r="G129" s="461"/>
      <c r="H129" s="460" t="s">
        <v>1804</v>
      </c>
      <c r="I129" s="461"/>
      <c r="J129" s="80" t="s">
        <v>659</v>
      </c>
      <c r="K129" s="81">
        <v>43287</v>
      </c>
      <c r="L129" s="81"/>
      <c r="M129" s="284" t="s">
        <v>1864</v>
      </c>
      <c r="N129" s="82">
        <v>12000000</v>
      </c>
      <c r="O129" s="82">
        <v>12000000</v>
      </c>
      <c r="P129" s="371" t="s">
        <v>122</v>
      </c>
      <c r="Q129" s="371"/>
      <c r="R129" s="371"/>
      <c r="S129" s="84" t="s">
        <v>87</v>
      </c>
      <c r="T129" s="285" t="s">
        <v>123</v>
      </c>
      <c r="U129" s="85">
        <v>1</v>
      </c>
      <c r="V129" s="288">
        <f t="shared" si="9"/>
        <v>1</v>
      </c>
      <c r="W129" s="206">
        <f t="shared" si="10"/>
        <v>1</v>
      </c>
      <c r="X129" s="286">
        <f t="shared" si="11"/>
        <v>1</v>
      </c>
      <c r="Y129" s="283">
        <f t="shared" si="5"/>
        <v>1</v>
      </c>
    </row>
    <row r="130" spans="1:25" s="86" customFormat="1" ht="128.25" x14ac:dyDescent="0.25">
      <c r="A130" s="372" t="s">
        <v>117</v>
      </c>
      <c r="B130" s="372"/>
      <c r="C130" s="76" t="s">
        <v>639</v>
      </c>
      <c r="D130" s="287" t="s">
        <v>656</v>
      </c>
      <c r="E130" s="78" t="s">
        <v>657</v>
      </c>
      <c r="F130" s="460" t="s">
        <v>1798</v>
      </c>
      <c r="G130" s="461"/>
      <c r="H130" s="460" t="s">
        <v>1805</v>
      </c>
      <c r="I130" s="461"/>
      <c r="J130" s="80" t="s">
        <v>659</v>
      </c>
      <c r="K130" s="81">
        <v>43215</v>
      </c>
      <c r="L130" s="81"/>
      <c r="M130" s="284" t="s">
        <v>1865</v>
      </c>
      <c r="N130" s="82">
        <v>20000000</v>
      </c>
      <c r="O130" s="82">
        <v>20000000</v>
      </c>
      <c r="P130" s="371" t="s">
        <v>122</v>
      </c>
      <c r="Q130" s="371"/>
      <c r="R130" s="371"/>
      <c r="S130" s="84" t="s">
        <v>87</v>
      </c>
      <c r="T130" s="285" t="s">
        <v>123</v>
      </c>
      <c r="U130" s="85">
        <v>1</v>
      </c>
      <c r="V130" s="288">
        <f t="shared" si="9"/>
        <v>1</v>
      </c>
      <c r="W130" s="206">
        <f t="shared" si="10"/>
        <v>1</v>
      </c>
      <c r="X130" s="286">
        <f t="shared" si="11"/>
        <v>1</v>
      </c>
      <c r="Y130" s="283">
        <f t="shared" si="5"/>
        <v>1</v>
      </c>
    </row>
    <row r="131" spans="1:25" s="86" customFormat="1" ht="128.25" x14ac:dyDescent="0.25">
      <c r="A131" s="372" t="s">
        <v>117</v>
      </c>
      <c r="B131" s="372"/>
      <c r="C131" s="76" t="s">
        <v>639</v>
      </c>
      <c r="D131" s="287" t="s">
        <v>656</v>
      </c>
      <c r="E131" s="78" t="s">
        <v>657</v>
      </c>
      <c r="F131" s="460" t="s">
        <v>1798</v>
      </c>
      <c r="G131" s="461"/>
      <c r="H131" s="460" t="s">
        <v>1805</v>
      </c>
      <c r="I131" s="461"/>
      <c r="J131" s="80" t="s">
        <v>659</v>
      </c>
      <c r="K131" s="81">
        <v>43215</v>
      </c>
      <c r="L131" s="81"/>
      <c r="M131" s="284" t="s">
        <v>1866</v>
      </c>
      <c r="N131" s="82">
        <v>20000000</v>
      </c>
      <c r="O131" s="82">
        <v>20000000</v>
      </c>
      <c r="P131" s="371" t="s">
        <v>122</v>
      </c>
      <c r="Q131" s="371"/>
      <c r="R131" s="371"/>
      <c r="S131" s="84" t="s">
        <v>87</v>
      </c>
      <c r="T131" s="285" t="s">
        <v>123</v>
      </c>
      <c r="U131" s="85">
        <v>1</v>
      </c>
      <c r="V131" s="288">
        <f t="shared" si="9"/>
        <v>1</v>
      </c>
      <c r="W131" s="206">
        <f t="shared" si="10"/>
        <v>1</v>
      </c>
      <c r="X131" s="286">
        <f t="shared" si="11"/>
        <v>1</v>
      </c>
      <c r="Y131" s="283">
        <f t="shared" si="5"/>
        <v>1</v>
      </c>
    </row>
    <row r="132" spans="1:25" s="86" customFormat="1" ht="128.25" x14ac:dyDescent="0.25">
      <c r="A132" s="372" t="s">
        <v>117</v>
      </c>
      <c r="B132" s="372"/>
      <c r="C132" s="76" t="s">
        <v>639</v>
      </c>
      <c r="D132" s="287" t="s">
        <v>656</v>
      </c>
      <c r="E132" s="78" t="s">
        <v>657</v>
      </c>
      <c r="F132" s="460" t="s">
        <v>1798</v>
      </c>
      <c r="G132" s="461"/>
      <c r="H132" s="460" t="s">
        <v>1805</v>
      </c>
      <c r="I132" s="461"/>
      <c r="J132" s="80" t="s">
        <v>659</v>
      </c>
      <c r="K132" s="81">
        <v>43215</v>
      </c>
      <c r="L132" s="81"/>
      <c r="M132" s="284" t="s">
        <v>1674</v>
      </c>
      <c r="N132" s="82">
        <v>20000000</v>
      </c>
      <c r="O132" s="82">
        <v>20000000</v>
      </c>
      <c r="P132" s="371" t="s">
        <v>122</v>
      </c>
      <c r="Q132" s="371"/>
      <c r="R132" s="371"/>
      <c r="S132" s="84" t="s">
        <v>87</v>
      </c>
      <c r="T132" s="285" t="s">
        <v>123</v>
      </c>
      <c r="U132" s="85">
        <v>1</v>
      </c>
      <c r="V132" s="288">
        <f t="shared" si="9"/>
        <v>1</v>
      </c>
      <c r="W132" s="206">
        <f t="shared" si="10"/>
        <v>1</v>
      </c>
      <c r="X132" s="286">
        <f t="shared" si="11"/>
        <v>1</v>
      </c>
      <c r="Y132" s="283">
        <f t="shared" si="5"/>
        <v>1</v>
      </c>
    </row>
    <row r="133" spans="1:25" s="86" customFormat="1" ht="128.25" x14ac:dyDescent="0.25">
      <c r="A133" s="372" t="s">
        <v>117</v>
      </c>
      <c r="B133" s="372"/>
      <c r="C133" s="76" t="s">
        <v>639</v>
      </c>
      <c r="D133" s="287" t="s">
        <v>656</v>
      </c>
      <c r="E133" s="78" t="s">
        <v>657</v>
      </c>
      <c r="F133" s="460" t="s">
        <v>1798</v>
      </c>
      <c r="G133" s="461"/>
      <c r="H133" s="460" t="s">
        <v>1805</v>
      </c>
      <c r="I133" s="461"/>
      <c r="J133" s="80" t="s">
        <v>659</v>
      </c>
      <c r="K133" s="81">
        <v>43215</v>
      </c>
      <c r="L133" s="81"/>
      <c r="M133" s="284" t="s">
        <v>1867</v>
      </c>
      <c r="N133" s="82">
        <v>20000000</v>
      </c>
      <c r="O133" s="82">
        <v>20000000</v>
      </c>
      <c r="P133" s="371" t="s">
        <v>122</v>
      </c>
      <c r="Q133" s="371"/>
      <c r="R133" s="371"/>
      <c r="S133" s="84" t="s">
        <v>87</v>
      </c>
      <c r="T133" s="285" t="s">
        <v>123</v>
      </c>
      <c r="U133" s="85">
        <v>1</v>
      </c>
      <c r="V133" s="288">
        <f t="shared" si="9"/>
        <v>1</v>
      </c>
      <c r="W133" s="206">
        <f t="shared" si="10"/>
        <v>1</v>
      </c>
      <c r="X133" s="286">
        <f t="shared" si="11"/>
        <v>1</v>
      </c>
      <c r="Y133" s="283">
        <f t="shared" si="5"/>
        <v>1</v>
      </c>
    </row>
    <row r="134" spans="1:25" s="86" customFormat="1" ht="128.25" x14ac:dyDescent="0.25">
      <c r="A134" s="372" t="s">
        <v>117</v>
      </c>
      <c r="B134" s="372"/>
      <c r="C134" s="76" t="s">
        <v>639</v>
      </c>
      <c r="D134" s="287" t="s">
        <v>656</v>
      </c>
      <c r="E134" s="78" t="s">
        <v>657</v>
      </c>
      <c r="F134" s="460" t="s">
        <v>1798</v>
      </c>
      <c r="G134" s="461"/>
      <c r="H134" s="460" t="s">
        <v>1805</v>
      </c>
      <c r="I134" s="461"/>
      <c r="J134" s="80" t="s">
        <v>659</v>
      </c>
      <c r="K134" s="81">
        <v>43215</v>
      </c>
      <c r="L134" s="81"/>
      <c r="M134" s="284" t="s">
        <v>1868</v>
      </c>
      <c r="N134" s="82">
        <v>20000000</v>
      </c>
      <c r="O134" s="82">
        <v>20000000</v>
      </c>
      <c r="P134" s="371" t="s">
        <v>122</v>
      </c>
      <c r="Q134" s="371"/>
      <c r="R134" s="371"/>
      <c r="S134" s="84" t="s">
        <v>87</v>
      </c>
      <c r="T134" s="285" t="s">
        <v>123</v>
      </c>
      <c r="U134" s="85">
        <v>1</v>
      </c>
      <c r="V134" s="288">
        <f t="shared" si="9"/>
        <v>1</v>
      </c>
      <c r="W134" s="206">
        <f t="shared" si="10"/>
        <v>1</v>
      </c>
      <c r="X134" s="286">
        <f t="shared" si="11"/>
        <v>1</v>
      </c>
      <c r="Y134" s="283">
        <f t="shared" si="5"/>
        <v>1</v>
      </c>
    </row>
    <row r="135" spans="1:25" s="86" customFormat="1" ht="135" x14ac:dyDescent="0.25">
      <c r="A135" s="372" t="s">
        <v>117</v>
      </c>
      <c r="B135" s="372"/>
      <c r="C135" s="76" t="s">
        <v>639</v>
      </c>
      <c r="D135" s="287" t="s">
        <v>656</v>
      </c>
      <c r="E135" s="78" t="s">
        <v>657</v>
      </c>
      <c r="F135" s="460" t="s">
        <v>1798</v>
      </c>
      <c r="G135" s="461"/>
      <c r="H135" s="460" t="s">
        <v>1805</v>
      </c>
      <c r="I135" s="461"/>
      <c r="J135" s="80" t="s">
        <v>659</v>
      </c>
      <c r="K135" s="81">
        <v>43215</v>
      </c>
      <c r="L135" s="81"/>
      <c r="M135" s="284" t="s">
        <v>1869</v>
      </c>
      <c r="N135" s="82">
        <v>20000000</v>
      </c>
      <c r="O135" s="82">
        <v>20000000</v>
      </c>
      <c r="P135" s="371" t="s">
        <v>122</v>
      </c>
      <c r="Q135" s="371"/>
      <c r="R135" s="371"/>
      <c r="S135" s="84" t="s">
        <v>87</v>
      </c>
      <c r="T135" s="285" t="s">
        <v>123</v>
      </c>
      <c r="U135" s="85">
        <v>1</v>
      </c>
      <c r="V135" s="288">
        <f t="shared" si="9"/>
        <v>1</v>
      </c>
      <c r="W135" s="206">
        <f t="shared" si="10"/>
        <v>1</v>
      </c>
      <c r="X135" s="286">
        <f t="shared" si="11"/>
        <v>1</v>
      </c>
      <c r="Y135" s="283">
        <f t="shared" si="5"/>
        <v>1</v>
      </c>
    </row>
    <row r="136" spans="1:25" s="86" customFormat="1" ht="128.25" x14ac:dyDescent="0.25">
      <c r="A136" s="372" t="s">
        <v>117</v>
      </c>
      <c r="B136" s="372"/>
      <c r="C136" s="76" t="s">
        <v>639</v>
      </c>
      <c r="D136" s="287" t="s">
        <v>656</v>
      </c>
      <c r="E136" s="78" t="s">
        <v>657</v>
      </c>
      <c r="F136" s="460" t="s">
        <v>1798</v>
      </c>
      <c r="G136" s="461"/>
      <c r="H136" s="460" t="s">
        <v>1805</v>
      </c>
      <c r="I136" s="461"/>
      <c r="J136" s="80" t="s">
        <v>659</v>
      </c>
      <c r="K136" s="81">
        <v>43215</v>
      </c>
      <c r="L136" s="81"/>
      <c r="M136" s="284" t="s">
        <v>1870</v>
      </c>
      <c r="N136" s="82">
        <v>20000000</v>
      </c>
      <c r="O136" s="82">
        <v>20000000</v>
      </c>
      <c r="P136" s="371" t="s">
        <v>122</v>
      </c>
      <c r="Q136" s="371"/>
      <c r="R136" s="371"/>
      <c r="S136" s="84" t="s">
        <v>87</v>
      </c>
      <c r="T136" s="285" t="s">
        <v>123</v>
      </c>
      <c r="U136" s="85">
        <v>1</v>
      </c>
      <c r="V136" s="288">
        <f t="shared" si="9"/>
        <v>1</v>
      </c>
      <c r="W136" s="206">
        <f t="shared" si="10"/>
        <v>1</v>
      </c>
      <c r="X136" s="286">
        <f t="shared" si="11"/>
        <v>1</v>
      </c>
      <c r="Y136" s="283">
        <f t="shared" si="5"/>
        <v>1</v>
      </c>
    </row>
    <row r="137" spans="1:25" s="86" customFormat="1" ht="128.25" x14ac:dyDescent="0.25">
      <c r="A137" s="372" t="s">
        <v>117</v>
      </c>
      <c r="B137" s="372"/>
      <c r="C137" s="76" t="s">
        <v>639</v>
      </c>
      <c r="D137" s="287" t="s">
        <v>656</v>
      </c>
      <c r="E137" s="78" t="s">
        <v>657</v>
      </c>
      <c r="F137" s="460" t="s">
        <v>1798</v>
      </c>
      <c r="G137" s="461"/>
      <c r="H137" s="460" t="s">
        <v>1805</v>
      </c>
      <c r="I137" s="461"/>
      <c r="J137" s="80" t="s">
        <v>659</v>
      </c>
      <c r="K137" s="81">
        <v>43215</v>
      </c>
      <c r="L137" s="81"/>
      <c r="M137" s="284" t="s">
        <v>1871</v>
      </c>
      <c r="N137" s="82">
        <v>20000000</v>
      </c>
      <c r="O137" s="82">
        <v>20000000</v>
      </c>
      <c r="P137" s="371" t="s">
        <v>122</v>
      </c>
      <c r="Q137" s="371"/>
      <c r="R137" s="371"/>
      <c r="S137" s="84" t="s">
        <v>87</v>
      </c>
      <c r="T137" s="285" t="s">
        <v>123</v>
      </c>
      <c r="U137" s="85">
        <v>1</v>
      </c>
      <c r="V137" s="288">
        <f t="shared" si="9"/>
        <v>1</v>
      </c>
      <c r="W137" s="206">
        <f t="shared" si="10"/>
        <v>1</v>
      </c>
      <c r="X137" s="286">
        <f t="shared" si="11"/>
        <v>1</v>
      </c>
      <c r="Y137" s="283">
        <f t="shared" si="5"/>
        <v>1</v>
      </c>
    </row>
    <row r="138" spans="1:25" s="86" customFormat="1" ht="128.25" x14ac:dyDescent="0.25">
      <c r="A138" s="372" t="s">
        <v>117</v>
      </c>
      <c r="B138" s="372"/>
      <c r="C138" s="76" t="s">
        <v>639</v>
      </c>
      <c r="D138" s="287" t="s">
        <v>656</v>
      </c>
      <c r="E138" s="78" t="s">
        <v>657</v>
      </c>
      <c r="F138" s="460" t="s">
        <v>1798</v>
      </c>
      <c r="G138" s="461"/>
      <c r="H138" s="460" t="s">
        <v>1805</v>
      </c>
      <c r="I138" s="461"/>
      <c r="J138" s="80" t="s">
        <v>659</v>
      </c>
      <c r="K138" s="81">
        <v>43215</v>
      </c>
      <c r="L138" s="81"/>
      <c r="M138" s="284" t="s">
        <v>1872</v>
      </c>
      <c r="N138" s="82">
        <v>20000000</v>
      </c>
      <c r="O138" s="82">
        <v>20000000</v>
      </c>
      <c r="P138" s="371" t="s">
        <v>122</v>
      </c>
      <c r="Q138" s="371"/>
      <c r="R138" s="371"/>
      <c r="S138" s="84" t="s">
        <v>87</v>
      </c>
      <c r="T138" s="285" t="s">
        <v>123</v>
      </c>
      <c r="U138" s="85">
        <v>1</v>
      </c>
      <c r="V138" s="288">
        <f t="shared" si="9"/>
        <v>1</v>
      </c>
      <c r="W138" s="206">
        <f t="shared" si="10"/>
        <v>1</v>
      </c>
      <c r="X138" s="286">
        <f t="shared" si="11"/>
        <v>1</v>
      </c>
      <c r="Y138" s="283">
        <f t="shared" si="5"/>
        <v>1</v>
      </c>
    </row>
    <row r="139" spans="1:25" s="86" customFormat="1" ht="128.25" x14ac:dyDescent="0.25">
      <c r="A139" s="372" t="s">
        <v>117</v>
      </c>
      <c r="B139" s="372"/>
      <c r="C139" s="76" t="s">
        <v>639</v>
      </c>
      <c r="D139" s="287" t="s">
        <v>656</v>
      </c>
      <c r="E139" s="78" t="s">
        <v>657</v>
      </c>
      <c r="F139" s="460" t="s">
        <v>1798</v>
      </c>
      <c r="G139" s="461"/>
      <c r="H139" s="460" t="s">
        <v>1805</v>
      </c>
      <c r="I139" s="461"/>
      <c r="J139" s="80" t="s">
        <v>659</v>
      </c>
      <c r="K139" s="81">
        <v>43215</v>
      </c>
      <c r="L139" s="81"/>
      <c r="M139" s="284" t="s">
        <v>1873</v>
      </c>
      <c r="N139" s="82">
        <v>20000000</v>
      </c>
      <c r="O139" s="82">
        <v>20000000</v>
      </c>
      <c r="P139" s="371" t="s">
        <v>122</v>
      </c>
      <c r="Q139" s="371"/>
      <c r="R139" s="371"/>
      <c r="S139" s="84" t="s">
        <v>87</v>
      </c>
      <c r="T139" s="285" t="s">
        <v>123</v>
      </c>
      <c r="U139" s="85">
        <v>1</v>
      </c>
      <c r="V139" s="288">
        <f t="shared" si="9"/>
        <v>1</v>
      </c>
      <c r="W139" s="206">
        <f t="shared" si="10"/>
        <v>1</v>
      </c>
      <c r="X139" s="286">
        <f t="shared" si="11"/>
        <v>1</v>
      </c>
      <c r="Y139" s="283">
        <f t="shared" si="5"/>
        <v>1</v>
      </c>
    </row>
    <row r="140" spans="1:25" s="86" customFormat="1" ht="128.25" x14ac:dyDescent="0.25">
      <c r="A140" s="372" t="s">
        <v>117</v>
      </c>
      <c r="B140" s="372"/>
      <c r="C140" s="76" t="s">
        <v>639</v>
      </c>
      <c r="D140" s="287" t="s">
        <v>656</v>
      </c>
      <c r="E140" s="78" t="s">
        <v>657</v>
      </c>
      <c r="F140" s="460" t="s">
        <v>1798</v>
      </c>
      <c r="G140" s="461"/>
      <c r="H140" s="460" t="s">
        <v>1805</v>
      </c>
      <c r="I140" s="461"/>
      <c r="J140" s="80" t="s">
        <v>659</v>
      </c>
      <c r="K140" s="81">
        <v>43215</v>
      </c>
      <c r="L140" s="81"/>
      <c r="M140" s="284" t="s">
        <v>1874</v>
      </c>
      <c r="N140" s="82">
        <v>20000000</v>
      </c>
      <c r="O140" s="82">
        <v>20000000</v>
      </c>
      <c r="P140" s="371" t="s">
        <v>122</v>
      </c>
      <c r="Q140" s="371"/>
      <c r="R140" s="371"/>
      <c r="S140" s="84" t="s">
        <v>87</v>
      </c>
      <c r="T140" s="285" t="s">
        <v>123</v>
      </c>
      <c r="U140" s="85">
        <v>1</v>
      </c>
      <c r="V140" s="288">
        <f t="shared" si="9"/>
        <v>1</v>
      </c>
      <c r="W140" s="206">
        <f t="shared" si="10"/>
        <v>1</v>
      </c>
      <c r="X140" s="286">
        <f t="shared" si="11"/>
        <v>1</v>
      </c>
      <c r="Y140" s="283">
        <f t="shared" si="5"/>
        <v>1</v>
      </c>
    </row>
    <row r="141" spans="1:25" s="86" customFormat="1" ht="128.25" x14ac:dyDescent="0.25">
      <c r="A141" s="372" t="s">
        <v>117</v>
      </c>
      <c r="B141" s="372"/>
      <c r="C141" s="76" t="s">
        <v>639</v>
      </c>
      <c r="D141" s="287" t="s">
        <v>656</v>
      </c>
      <c r="E141" s="78" t="s">
        <v>657</v>
      </c>
      <c r="F141" s="460" t="s">
        <v>1798</v>
      </c>
      <c r="G141" s="461"/>
      <c r="H141" s="460" t="s">
        <v>1805</v>
      </c>
      <c r="I141" s="461"/>
      <c r="J141" s="80" t="s">
        <v>659</v>
      </c>
      <c r="K141" s="81">
        <v>43215</v>
      </c>
      <c r="L141" s="81"/>
      <c r="M141" s="284" t="s">
        <v>1875</v>
      </c>
      <c r="N141" s="82">
        <v>20000000</v>
      </c>
      <c r="O141" s="82">
        <v>20000000</v>
      </c>
      <c r="P141" s="371" t="s">
        <v>122</v>
      </c>
      <c r="Q141" s="371"/>
      <c r="R141" s="371"/>
      <c r="S141" s="84" t="s">
        <v>87</v>
      </c>
      <c r="T141" s="285" t="s">
        <v>123</v>
      </c>
      <c r="U141" s="85">
        <v>1</v>
      </c>
      <c r="V141" s="288">
        <f t="shared" si="9"/>
        <v>1</v>
      </c>
      <c r="W141" s="206">
        <f t="shared" si="10"/>
        <v>1</v>
      </c>
      <c r="X141" s="286">
        <f t="shared" si="11"/>
        <v>1</v>
      </c>
      <c r="Y141" s="283">
        <f t="shared" si="5"/>
        <v>1</v>
      </c>
    </row>
    <row r="142" spans="1:25" s="86" customFormat="1" ht="128.25" x14ac:dyDescent="0.25">
      <c r="A142" s="372" t="s">
        <v>117</v>
      </c>
      <c r="B142" s="372"/>
      <c r="C142" s="76" t="s">
        <v>639</v>
      </c>
      <c r="D142" s="287" t="s">
        <v>656</v>
      </c>
      <c r="E142" s="78" t="s">
        <v>657</v>
      </c>
      <c r="F142" s="460" t="s">
        <v>1798</v>
      </c>
      <c r="G142" s="461"/>
      <c r="H142" s="460" t="s">
        <v>1805</v>
      </c>
      <c r="I142" s="461"/>
      <c r="J142" s="80" t="s">
        <v>659</v>
      </c>
      <c r="K142" s="81">
        <v>43215</v>
      </c>
      <c r="L142" s="81"/>
      <c r="M142" s="284" t="s">
        <v>1876</v>
      </c>
      <c r="N142" s="82">
        <v>20000000</v>
      </c>
      <c r="O142" s="82">
        <v>20000000</v>
      </c>
      <c r="P142" s="371" t="s">
        <v>122</v>
      </c>
      <c r="Q142" s="371"/>
      <c r="R142" s="371"/>
      <c r="S142" s="84" t="s">
        <v>87</v>
      </c>
      <c r="T142" s="285" t="s">
        <v>123</v>
      </c>
      <c r="U142" s="85">
        <v>1</v>
      </c>
      <c r="V142" s="288">
        <f t="shared" si="9"/>
        <v>1</v>
      </c>
      <c r="W142" s="206">
        <f t="shared" si="10"/>
        <v>1</v>
      </c>
      <c r="X142" s="286">
        <f t="shared" si="11"/>
        <v>1</v>
      </c>
      <c r="Y142" s="283">
        <f t="shared" si="5"/>
        <v>1</v>
      </c>
    </row>
    <row r="143" spans="1:25" s="86" customFormat="1" ht="128.25" x14ac:dyDescent="0.25">
      <c r="A143" s="372" t="s">
        <v>117</v>
      </c>
      <c r="B143" s="372"/>
      <c r="C143" s="76" t="s">
        <v>639</v>
      </c>
      <c r="D143" s="287" t="s">
        <v>656</v>
      </c>
      <c r="E143" s="78" t="s">
        <v>657</v>
      </c>
      <c r="F143" s="460" t="s">
        <v>1798</v>
      </c>
      <c r="G143" s="461"/>
      <c r="H143" s="460" t="s">
        <v>1805</v>
      </c>
      <c r="I143" s="461"/>
      <c r="J143" s="80" t="s">
        <v>659</v>
      </c>
      <c r="K143" s="81">
        <v>43215</v>
      </c>
      <c r="L143" s="81"/>
      <c r="M143" s="284" t="s">
        <v>1877</v>
      </c>
      <c r="N143" s="82">
        <v>20000000</v>
      </c>
      <c r="O143" s="82">
        <v>20000000</v>
      </c>
      <c r="P143" s="371" t="s">
        <v>122</v>
      </c>
      <c r="Q143" s="371"/>
      <c r="R143" s="371"/>
      <c r="S143" s="84" t="s">
        <v>87</v>
      </c>
      <c r="T143" s="285" t="s">
        <v>123</v>
      </c>
      <c r="U143" s="85">
        <v>1</v>
      </c>
      <c r="V143" s="288">
        <f t="shared" si="9"/>
        <v>1</v>
      </c>
      <c r="W143" s="206">
        <f t="shared" si="10"/>
        <v>1</v>
      </c>
      <c r="X143" s="286">
        <f t="shared" si="11"/>
        <v>1</v>
      </c>
      <c r="Y143" s="283">
        <f t="shared" si="5"/>
        <v>1</v>
      </c>
    </row>
    <row r="144" spans="1:25" s="86" customFormat="1" ht="128.25" x14ac:dyDescent="0.25">
      <c r="A144" s="372" t="s">
        <v>117</v>
      </c>
      <c r="B144" s="372"/>
      <c r="C144" s="76" t="s">
        <v>639</v>
      </c>
      <c r="D144" s="287" t="s">
        <v>656</v>
      </c>
      <c r="E144" s="78" t="s">
        <v>657</v>
      </c>
      <c r="F144" s="460" t="s">
        <v>1798</v>
      </c>
      <c r="G144" s="461"/>
      <c r="H144" s="460" t="s">
        <v>1805</v>
      </c>
      <c r="I144" s="461"/>
      <c r="J144" s="80" t="s">
        <v>659</v>
      </c>
      <c r="K144" s="81">
        <v>43215</v>
      </c>
      <c r="L144" s="81"/>
      <c r="M144" s="284" t="s">
        <v>1878</v>
      </c>
      <c r="N144" s="82">
        <v>20000000</v>
      </c>
      <c r="O144" s="82">
        <v>20000000</v>
      </c>
      <c r="P144" s="371" t="s">
        <v>122</v>
      </c>
      <c r="Q144" s="371"/>
      <c r="R144" s="371"/>
      <c r="S144" s="84" t="s">
        <v>87</v>
      </c>
      <c r="T144" s="285" t="s">
        <v>123</v>
      </c>
      <c r="U144" s="85">
        <v>1</v>
      </c>
      <c r="V144" s="288">
        <f t="shared" si="9"/>
        <v>1</v>
      </c>
      <c r="W144" s="206">
        <f t="shared" si="10"/>
        <v>1</v>
      </c>
      <c r="X144" s="286">
        <f t="shared" si="11"/>
        <v>1</v>
      </c>
      <c r="Y144" s="283">
        <f t="shared" si="5"/>
        <v>1</v>
      </c>
    </row>
    <row r="145" spans="1:25" s="86" customFormat="1" ht="128.25" x14ac:dyDescent="0.25">
      <c r="A145" s="372" t="s">
        <v>117</v>
      </c>
      <c r="B145" s="372"/>
      <c r="C145" s="76" t="s">
        <v>639</v>
      </c>
      <c r="D145" s="287" t="s">
        <v>656</v>
      </c>
      <c r="E145" s="78" t="s">
        <v>657</v>
      </c>
      <c r="F145" s="460" t="s">
        <v>1798</v>
      </c>
      <c r="G145" s="461"/>
      <c r="H145" s="460" t="s">
        <v>1805</v>
      </c>
      <c r="I145" s="461"/>
      <c r="J145" s="80" t="s">
        <v>659</v>
      </c>
      <c r="K145" s="81">
        <v>43215</v>
      </c>
      <c r="L145" s="81"/>
      <c r="M145" s="284" t="s">
        <v>1879</v>
      </c>
      <c r="N145" s="82">
        <v>20000000</v>
      </c>
      <c r="O145" s="82">
        <v>20000000</v>
      </c>
      <c r="P145" s="371" t="s">
        <v>122</v>
      </c>
      <c r="Q145" s="371"/>
      <c r="R145" s="371"/>
      <c r="S145" s="84" t="s">
        <v>87</v>
      </c>
      <c r="T145" s="285" t="s">
        <v>123</v>
      </c>
      <c r="U145" s="85">
        <v>1</v>
      </c>
      <c r="V145" s="288">
        <f t="shared" si="9"/>
        <v>1</v>
      </c>
      <c r="W145" s="206">
        <f t="shared" si="10"/>
        <v>1</v>
      </c>
      <c r="X145" s="286">
        <f t="shared" si="11"/>
        <v>1</v>
      </c>
      <c r="Y145" s="283">
        <f t="shared" si="5"/>
        <v>1</v>
      </c>
    </row>
    <row r="146" spans="1:25" s="86" customFormat="1" ht="128.25" x14ac:dyDescent="0.25">
      <c r="A146" s="372" t="s">
        <v>117</v>
      </c>
      <c r="B146" s="372"/>
      <c r="C146" s="76" t="s">
        <v>639</v>
      </c>
      <c r="D146" s="287" t="s">
        <v>656</v>
      </c>
      <c r="E146" s="78" t="s">
        <v>657</v>
      </c>
      <c r="F146" s="460" t="s">
        <v>1798</v>
      </c>
      <c r="G146" s="461"/>
      <c r="H146" s="460" t="s">
        <v>1805</v>
      </c>
      <c r="I146" s="461"/>
      <c r="J146" s="80" t="s">
        <v>659</v>
      </c>
      <c r="K146" s="81">
        <v>43215</v>
      </c>
      <c r="L146" s="81"/>
      <c r="M146" s="284" t="s">
        <v>1880</v>
      </c>
      <c r="N146" s="82">
        <v>20000000</v>
      </c>
      <c r="O146" s="82">
        <v>20000000</v>
      </c>
      <c r="P146" s="371" t="s">
        <v>122</v>
      </c>
      <c r="Q146" s="371"/>
      <c r="R146" s="371"/>
      <c r="S146" s="84" t="s">
        <v>87</v>
      </c>
      <c r="T146" s="285" t="s">
        <v>123</v>
      </c>
      <c r="U146" s="85">
        <v>1</v>
      </c>
      <c r="V146" s="288">
        <f t="shared" si="9"/>
        <v>1</v>
      </c>
      <c r="W146" s="206">
        <f t="shared" si="10"/>
        <v>1</v>
      </c>
      <c r="X146" s="286">
        <f t="shared" si="11"/>
        <v>1</v>
      </c>
      <c r="Y146" s="283">
        <f t="shared" si="5"/>
        <v>1</v>
      </c>
    </row>
    <row r="147" spans="1:25" s="86" customFormat="1" ht="128.25" x14ac:dyDescent="0.25">
      <c r="A147" s="372" t="s">
        <v>117</v>
      </c>
      <c r="B147" s="372"/>
      <c r="C147" s="76" t="s">
        <v>639</v>
      </c>
      <c r="D147" s="287" t="s">
        <v>656</v>
      </c>
      <c r="E147" s="78" t="s">
        <v>657</v>
      </c>
      <c r="F147" s="460" t="s">
        <v>1798</v>
      </c>
      <c r="G147" s="461"/>
      <c r="H147" s="460" t="s">
        <v>1805</v>
      </c>
      <c r="I147" s="461"/>
      <c r="J147" s="80" t="s">
        <v>659</v>
      </c>
      <c r="K147" s="81">
        <v>43215</v>
      </c>
      <c r="L147" s="81"/>
      <c r="M147" s="284" t="s">
        <v>1881</v>
      </c>
      <c r="N147" s="82">
        <v>20000000</v>
      </c>
      <c r="O147" s="82">
        <v>20000000</v>
      </c>
      <c r="P147" s="371" t="s">
        <v>122</v>
      </c>
      <c r="Q147" s="371"/>
      <c r="R147" s="371"/>
      <c r="S147" s="84" t="s">
        <v>87</v>
      </c>
      <c r="T147" s="285" t="s">
        <v>123</v>
      </c>
      <c r="U147" s="85">
        <v>1</v>
      </c>
      <c r="V147" s="288">
        <f t="shared" si="9"/>
        <v>1</v>
      </c>
      <c r="W147" s="206">
        <f t="shared" si="10"/>
        <v>1</v>
      </c>
      <c r="X147" s="286">
        <f t="shared" si="11"/>
        <v>1</v>
      </c>
      <c r="Y147" s="283">
        <f t="shared" si="5"/>
        <v>1</v>
      </c>
    </row>
    <row r="148" spans="1:25" s="86" customFormat="1" ht="128.25" x14ac:dyDescent="0.25">
      <c r="A148" s="372" t="s">
        <v>117</v>
      </c>
      <c r="B148" s="372"/>
      <c r="C148" s="76" t="s">
        <v>639</v>
      </c>
      <c r="D148" s="287" t="s">
        <v>656</v>
      </c>
      <c r="E148" s="78" t="s">
        <v>657</v>
      </c>
      <c r="F148" s="460" t="s">
        <v>1798</v>
      </c>
      <c r="G148" s="461"/>
      <c r="H148" s="460" t="s">
        <v>1805</v>
      </c>
      <c r="I148" s="461"/>
      <c r="J148" s="80" t="s">
        <v>659</v>
      </c>
      <c r="K148" s="81">
        <v>43215</v>
      </c>
      <c r="L148" s="81"/>
      <c r="M148" s="284" t="s">
        <v>1882</v>
      </c>
      <c r="N148" s="82">
        <v>20000000</v>
      </c>
      <c r="O148" s="82">
        <v>20000000</v>
      </c>
      <c r="P148" s="371" t="s">
        <v>122</v>
      </c>
      <c r="Q148" s="371"/>
      <c r="R148" s="371"/>
      <c r="S148" s="84" t="s">
        <v>87</v>
      </c>
      <c r="T148" s="285" t="s">
        <v>123</v>
      </c>
      <c r="U148" s="85">
        <v>1</v>
      </c>
      <c r="V148" s="288">
        <f t="shared" si="9"/>
        <v>1</v>
      </c>
      <c r="W148" s="206">
        <f t="shared" si="10"/>
        <v>1</v>
      </c>
      <c r="X148" s="286">
        <f t="shared" si="11"/>
        <v>1</v>
      </c>
      <c r="Y148" s="283">
        <f t="shared" si="5"/>
        <v>1</v>
      </c>
    </row>
    <row r="149" spans="1:25" s="86" customFormat="1" ht="128.25" x14ac:dyDescent="0.25">
      <c r="A149" s="372" t="s">
        <v>117</v>
      </c>
      <c r="B149" s="372"/>
      <c r="C149" s="76" t="s">
        <v>639</v>
      </c>
      <c r="D149" s="287" t="s">
        <v>656</v>
      </c>
      <c r="E149" s="78" t="s">
        <v>657</v>
      </c>
      <c r="F149" s="460" t="s">
        <v>1798</v>
      </c>
      <c r="G149" s="461"/>
      <c r="H149" s="460" t="s">
        <v>1805</v>
      </c>
      <c r="I149" s="461"/>
      <c r="J149" s="80" t="s">
        <v>659</v>
      </c>
      <c r="K149" s="81">
        <v>43215</v>
      </c>
      <c r="L149" s="81"/>
      <c r="M149" s="284" t="s">
        <v>1883</v>
      </c>
      <c r="N149" s="82">
        <v>20000000</v>
      </c>
      <c r="O149" s="82">
        <v>20000000</v>
      </c>
      <c r="P149" s="371" t="s">
        <v>122</v>
      </c>
      <c r="Q149" s="371"/>
      <c r="R149" s="371"/>
      <c r="S149" s="84" t="s">
        <v>87</v>
      </c>
      <c r="T149" s="285" t="s">
        <v>123</v>
      </c>
      <c r="U149" s="85">
        <v>1</v>
      </c>
      <c r="V149" s="288">
        <f t="shared" si="9"/>
        <v>1</v>
      </c>
      <c r="W149" s="206">
        <f t="shared" si="10"/>
        <v>1</v>
      </c>
      <c r="X149" s="286">
        <f t="shared" si="11"/>
        <v>1</v>
      </c>
      <c r="Y149" s="283">
        <f t="shared" si="5"/>
        <v>1</v>
      </c>
    </row>
    <row r="150" spans="1:25" s="86" customFormat="1" ht="128.25" x14ac:dyDescent="0.25">
      <c r="A150" s="372" t="s">
        <v>117</v>
      </c>
      <c r="B150" s="372"/>
      <c r="C150" s="76" t="s">
        <v>639</v>
      </c>
      <c r="D150" s="287" t="s">
        <v>656</v>
      </c>
      <c r="E150" s="78" t="s">
        <v>657</v>
      </c>
      <c r="F150" s="460" t="s">
        <v>1798</v>
      </c>
      <c r="G150" s="461"/>
      <c r="H150" s="460" t="s">
        <v>1806</v>
      </c>
      <c r="I150" s="461"/>
      <c r="J150" s="80" t="s">
        <v>659</v>
      </c>
      <c r="K150" s="81"/>
      <c r="L150" s="81"/>
      <c r="M150" s="284"/>
      <c r="N150" s="82">
        <v>50000000</v>
      </c>
      <c r="O150" s="82">
        <v>50000000</v>
      </c>
      <c r="P150" s="371" t="s">
        <v>122</v>
      </c>
      <c r="Q150" s="371"/>
      <c r="R150" s="371"/>
      <c r="S150" s="84" t="s">
        <v>87</v>
      </c>
      <c r="T150" s="285" t="s">
        <v>123</v>
      </c>
      <c r="U150" s="85">
        <v>1</v>
      </c>
      <c r="V150" s="288">
        <f t="shared" si="9"/>
        <v>1</v>
      </c>
      <c r="W150" s="206">
        <f t="shared" si="10"/>
        <v>1</v>
      </c>
      <c r="X150" s="286">
        <f t="shared" si="11"/>
        <v>1</v>
      </c>
      <c r="Y150" s="283">
        <f t="shared" si="5"/>
        <v>1</v>
      </c>
    </row>
    <row r="151" spans="1:25" s="86" customFormat="1" ht="128.25" x14ac:dyDescent="0.25">
      <c r="A151" s="372" t="s">
        <v>117</v>
      </c>
      <c r="B151" s="372"/>
      <c r="C151" s="76" t="s">
        <v>639</v>
      </c>
      <c r="D151" s="287" t="s">
        <v>656</v>
      </c>
      <c r="E151" s="78" t="s">
        <v>657</v>
      </c>
      <c r="F151" s="460" t="s">
        <v>1798</v>
      </c>
      <c r="G151" s="461"/>
      <c r="H151" s="460" t="s">
        <v>1807</v>
      </c>
      <c r="I151" s="461"/>
      <c r="J151" s="80" t="s">
        <v>659</v>
      </c>
      <c r="K151" s="81">
        <v>43150</v>
      </c>
      <c r="L151" s="81"/>
      <c r="M151" s="284" t="s">
        <v>1884</v>
      </c>
      <c r="N151" s="82">
        <v>66000000</v>
      </c>
      <c r="O151" s="82">
        <v>66000000</v>
      </c>
      <c r="P151" s="371" t="s">
        <v>122</v>
      </c>
      <c r="Q151" s="371"/>
      <c r="R151" s="371"/>
      <c r="S151" s="84" t="s">
        <v>87</v>
      </c>
      <c r="T151" s="285" t="s">
        <v>123</v>
      </c>
      <c r="U151" s="85">
        <v>1</v>
      </c>
      <c r="V151" s="288">
        <f t="shared" si="9"/>
        <v>1</v>
      </c>
      <c r="W151" s="206">
        <f t="shared" si="10"/>
        <v>1</v>
      </c>
      <c r="X151" s="286">
        <f t="shared" si="11"/>
        <v>1</v>
      </c>
      <c r="Y151" s="283">
        <f t="shared" si="5"/>
        <v>1</v>
      </c>
    </row>
    <row r="152" spans="1:25" s="86" customFormat="1" ht="128.25" x14ac:dyDescent="0.25">
      <c r="A152" s="372" t="s">
        <v>117</v>
      </c>
      <c r="B152" s="372"/>
      <c r="C152" s="76" t="s">
        <v>639</v>
      </c>
      <c r="D152" s="287" t="s">
        <v>656</v>
      </c>
      <c r="E152" s="78" t="s">
        <v>657</v>
      </c>
      <c r="F152" s="460" t="s">
        <v>1798</v>
      </c>
      <c r="G152" s="461"/>
      <c r="H152" s="460" t="s">
        <v>1808</v>
      </c>
      <c r="I152" s="461"/>
      <c r="J152" s="80" t="s">
        <v>659</v>
      </c>
      <c r="K152" s="81">
        <v>43180</v>
      </c>
      <c r="L152" s="81"/>
      <c r="M152" s="284" t="s">
        <v>1885</v>
      </c>
      <c r="N152" s="82">
        <v>3000000</v>
      </c>
      <c r="O152" s="82">
        <v>3000000</v>
      </c>
      <c r="P152" s="371" t="s">
        <v>122</v>
      </c>
      <c r="Q152" s="371"/>
      <c r="R152" s="371"/>
      <c r="S152" s="84" t="s">
        <v>87</v>
      </c>
      <c r="T152" s="285" t="s">
        <v>123</v>
      </c>
      <c r="U152" s="85">
        <v>1</v>
      </c>
      <c r="V152" s="288">
        <f t="shared" si="9"/>
        <v>1</v>
      </c>
      <c r="W152" s="206">
        <f t="shared" si="10"/>
        <v>1</v>
      </c>
      <c r="X152" s="286">
        <f t="shared" si="11"/>
        <v>1</v>
      </c>
      <c r="Y152" s="283">
        <f t="shared" si="5"/>
        <v>1</v>
      </c>
    </row>
    <row r="153" spans="1:25" s="86" customFormat="1" ht="128.25" x14ac:dyDescent="0.25">
      <c r="A153" s="372" t="s">
        <v>117</v>
      </c>
      <c r="B153" s="372"/>
      <c r="C153" s="76" t="s">
        <v>639</v>
      </c>
      <c r="D153" s="287" t="s">
        <v>656</v>
      </c>
      <c r="E153" s="78" t="s">
        <v>657</v>
      </c>
      <c r="F153" s="460" t="s">
        <v>1798</v>
      </c>
      <c r="G153" s="461"/>
      <c r="H153" s="460" t="s">
        <v>1808</v>
      </c>
      <c r="I153" s="461"/>
      <c r="J153" s="80" t="s">
        <v>659</v>
      </c>
      <c r="K153" s="81">
        <v>43180</v>
      </c>
      <c r="L153" s="81"/>
      <c r="M153" s="284" t="s">
        <v>1886</v>
      </c>
      <c r="N153" s="82">
        <v>3000000</v>
      </c>
      <c r="O153" s="82">
        <v>3000000</v>
      </c>
      <c r="P153" s="371" t="s">
        <v>122</v>
      </c>
      <c r="Q153" s="371"/>
      <c r="R153" s="371"/>
      <c r="S153" s="84" t="s">
        <v>87</v>
      </c>
      <c r="T153" s="285" t="s">
        <v>123</v>
      </c>
      <c r="U153" s="85">
        <v>1</v>
      </c>
      <c r="V153" s="288">
        <f t="shared" si="9"/>
        <v>1</v>
      </c>
      <c r="W153" s="206">
        <f t="shared" si="10"/>
        <v>1</v>
      </c>
      <c r="X153" s="286">
        <f t="shared" si="11"/>
        <v>1</v>
      </c>
      <c r="Y153" s="283">
        <f t="shared" si="5"/>
        <v>1</v>
      </c>
    </row>
    <row r="154" spans="1:25" s="86" customFormat="1" ht="128.25" x14ac:dyDescent="0.25">
      <c r="A154" s="372" t="s">
        <v>117</v>
      </c>
      <c r="B154" s="372"/>
      <c r="C154" s="76" t="s">
        <v>639</v>
      </c>
      <c r="D154" s="287" t="s">
        <v>656</v>
      </c>
      <c r="E154" s="78" t="s">
        <v>657</v>
      </c>
      <c r="F154" s="460" t="s">
        <v>1798</v>
      </c>
      <c r="G154" s="461"/>
      <c r="H154" s="460" t="s">
        <v>1808</v>
      </c>
      <c r="I154" s="461"/>
      <c r="J154" s="80" t="s">
        <v>659</v>
      </c>
      <c r="K154" s="81">
        <v>43180</v>
      </c>
      <c r="L154" s="81"/>
      <c r="M154" s="284" t="s">
        <v>1887</v>
      </c>
      <c r="N154" s="82">
        <v>3000000</v>
      </c>
      <c r="O154" s="82">
        <v>3000000</v>
      </c>
      <c r="P154" s="371" t="s">
        <v>122</v>
      </c>
      <c r="Q154" s="371"/>
      <c r="R154" s="371"/>
      <c r="S154" s="84" t="s">
        <v>87</v>
      </c>
      <c r="T154" s="285" t="s">
        <v>123</v>
      </c>
      <c r="U154" s="85">
        <v>1</v>
      </c>
      <c r="V154" s="288">
        <f t="shared" si="9"/>
        <v>1</v>
      </c>
      <c r="W154" s="206">
        <f t="shared" si="10"/>
        <v>1</v>
      </c>
      <c r="X154" s="286">
        <f t="shared" si="11"/>
        <v>1</v>
      </c>
      <c r="Y154" s="283">
        <f t="shared" si="5"/>
        <v>1</v>
      </c>
    </row>
    <row r="155" spans="1:25" s="86" customFormat="1" ht="128.25" x14ac:dyDescent="0.25">
      <c r="A155" s="372" t="s">
        <v>117</v>
      </c>
      <c r="B155" s="372"/>
      <c r="C155" s="76" t="s">
        <v>639</v>
      </c>
      <c r="D155" s="287" t="s">
        <v>656</v>
      </c>
      <c r="E155" s="78" t="s">
        <v>657</v>
      </c>
      <c r="F155" s="460" t="s">
        <v>1798</v>
      </c>
      <c r="G155" s="461"/>
      <c r="H155" s="460" t="s">
        <v>1809</v>
      </c>
      <c r="I155" s="461"/>
      <c r="J155" s="80" t="s">
        <v>659</v>
      </c>
      <c r="K155" s="81">
        <v>43222</v>
      </c>
      <c r="L155" s="81"/>
      <c r="M155" s="284" t="s">
        <v>1888</v>
      </c>
      <c r="N155" s="82">
        <v>2000000</v>
      </c>
      <c r="O155" s="82">
        <v>2000000</v>
      </c>
      <c r="P155" s="371" t="s">
        <v>122</v>
      </c>
      <c r="Q155" s="371"/>
      <c r="R155" s="371"/>
      <c r="S155" s="84" t="s">
        <v>87</v>
      </c>
      <c r="T155" s="285" t="s">
        <v>123</v>
      </c>
      <c r="U155" s="85">
        <v>1</v>
      </c>
      <c r="V155" s="288">
        <f t="shared" si="9"/>
        <v>1</v>
      </c>
      <c r="W155" s="206">
        <f t="shared" si="10"/>
        <v>1</v>
      </c>
      <c r="X155" s="286">
        <f t="shared" si="11"/>
        <v>1</v>
      </c>
      <c r="Y155" s="283">
        <f t="shared" si="5"/>
        <v>1</v>
      </c>
    </row>
    <row r="156" spans="1:25" s="86" customFormat="1" ht="128.25" x14ac:dyDescent="0.25">
      <c r="A156" s="372" t="s">
        <v>117</v>
      </c>
      <c r="B156" s="372"/>
      <c r="C156" s="76" t="s">
        <v>639</v>
      </c>
      <c r="D156" s="287" t="s">
        <v>656</v>
      </c>
      <c r="E156" s="78" t="s">
        <v>657</v>
      </c>
      <c r="F156" s="460" t="s">
        <v>1798</v>
      </c>
      <c r="G156" s="461"/>
      <c r="H156" s="460" t="s">
        <v>1809</v>
      </c>
      <c r="I156" s="461"/>
      <c r="J156" s="80" t="s">
        <v>659</v>
      </c>
      <c r="K156" s="81">
        <v>43222</v>
      </c>
      <c r="L156" s="81"/>
      <c r="M156" s="284" t="s">
        <v>1420</v>
      </c>
      <c r="N156" s="82">
        <v>2000000</v>
      </c>
      <c r="O156" s="82">
        <v>2000000</v>
      </c>
      <c r="P156" s="371" t="s">
        <v>122</v>
      </c>
      <c r="Q156" s="371"/>
      <c r="R156" s="371"/>
      <c r="S156" s="84" t="s">
        <v>87</v>
      </c>
      <c r="T156" s="285" t="s">
        <v>123</v>
      </c>
      <c r="U156" s="85">
        <v>1</v>
      </c>
      <c r="V156" s="288">
        <f t="shared" si="9"/>
        <v>1</v>
      </c>
      <c r="W156" s="206">
        <f t="shared" si="10"/>
        <v>1</v>
      </c>
      <c r="X156" s="286">
        <f t="shared" si="11"/>
        <v>1</v>
      </c>
      <c r="Y156" s="283">
        <f t="shared" si="5"/>
        <v>1</v>
      </c>
    </row>
    <row r="157" spans="1:25" s="86" customFormat="1" ht="128.25" x14ac:dyDescent="0.25">
      <c r="A157" s="372" t="s">
        <v>117</v>
      </c>
      <c r="B157" s="372"/>
      <c r="C157" s="76" t="s">
        <v>639</v>
      </c>
      <c r="D157" s="287" t="s">
        <v>656</v>
      </c>
      <c r="E157" s="78" t="s">
        <v>657</v>
      </c>
      <c r="F157" s="460" t="s">
        <v>1798</v>
      </c>
      <c r="G157" s="461"/>
      <c r="H157" s="460" t="s">
        <v>1809</v>
      </c>
      <c r="I157" s="461"/>
      <c r="J157" s="80" t="s">
        <v>659</v>
      </c>
      <c r="K157" s="81">
        <v>43222</v>
      </c>
      <c r="L157" s="81"/>
      <c r="M157" s="284" t="s">
        <v>1889</v>
      </c>
      <c r="N157" s="82">
        <v>2000000</v>
      </c>
      <c r="O157" s="82">
        <v>2000000</v>
      </c>
      <c r="P157" s="371" t="s">
        <v>122</v>
      </c>
      <c r="Q157" s="371"/>
      <c r="R157" s="371"/>
      <c r="S157" s="84" t="s">
        <v>87</v>
      </c>
      <c r="T157" s="285" t="s">
        <v>123</v>
      </c>
      <c r="U157" s="85">
        <v>1</v>
      </c>
      <c r="V157" s="288">
        <f t="shared" si="9"/>
        <v>1</v>
      </c>
      <c r="W157" s="206">
        <f t="shared" si="10"/>
        <v>1</v>
      </c>
      <c r="X157" s="286">
        <f t="shared" si="11"/>
        <v>1</v>
      </c>
      <c r="Y157" s="283">
        <f t="shared" si="5"/>
        <v>1</v>
      </c>
    </row>
    <row r="158" spans="1:25" s="86" customFormat="1" ht="128.25" x14ac:dyDescent="0.25">
      <c r="A158" s="372" t="s">
        <v>117</v>
      </c>
      <c r="B158" s="372"/>
      <c r="C158" s="76" t="s">
        <v>639</v>
      </c>
      <c r="D158" s="287" t="s">
        <v>656</v>
      </c>
      <c r="E158" s="78" t="s">
        <v>657</v>
      </c>
      <c r="F158" s="460" t="s">
        <v>1798</v>
      </c>
      <c r="G158" s="461"/>
      <c r="H158" s="460" t="s">
        <v>1810</v>
      </c>
      <c r="I158" s="461"/>
      <c r="J158" s="80" t="s">
        <v>659</v>
      </c>
      <c r="K158" s="81">
        <v>43222</v>
      </c>
      <c r="L158" s="81"/>
      <c r="M158" s="284" t="s">
        <v>1890</v>
      </c>
      <c r="N158" s="82">
        <v>3500000</v>
      </c>
      <c r="O158" s="82">
        <v>3500000</v>
      </c>
      <c r="P158" s="371" t="s">
        <v>122</v>
      </c>
      <c r="Q158" s="371"/>
      <c r="R158" s="371"/>
      <c r="S158" s="84" t="s">
        <v>87</v>
      </c>
      <c r="T158" s="285" t="s">
        <v>123</v>
      </c>
      <c r="U158" s="85">
        <v>1</v>
      </c>
      <c r="V158" s="288">
        <f t="shared" si="9"/>
        <v>1</v>
      </c>
      <c r="W158" s="206">
        <f t="shared" si="10"/>
        <v>1</v>
      </c>
      <c r="X158" s="286">
        <f t="shared" si="11"/>
        <v>1</v>
      </c>
      <c r="Y158" s="283">
        <f t="shared" si="5"/>
        <v>1</v>
      </c>
    </row>
    <row r="159" spans="1:25" s="86" customFormat="1" ht="128.25" x14ac:dyDescent="0.25">
      <c r="A159" s="372" t="s">
        <v>117</v>
      </c>
      <c r="B159" s="372"/>
      <c r="C159" s="76" t="s">
        <v>639</v>
      </c>
      <c r="D159" s="287" t="s">
        <v>656</v>
      </c>
      <c r="E159" s="78" t="s">
        <v>657</v>
      </c>
      <c r="F159" s="460" t="s">
        <v>1798</v>
      </c>
      <c r="G159" s="461"/>
      <c r="H159" s="460" t="s">
        <v>1810</v>
      </c>
      <c r="I159" s="461"/>
      <c r="J159" s="80" t="s">
        <v>659</v>
      </c>
      <c r="K159" s="81">
        <v>43222</v>
      </c>
      <c r="L159" s="81"/>
      <c r="M159" s="284" t="s">
        <v>1891</v>
      </c>
      <c r="N159" s="82">
        <v>3500000</v>
      </c>
      <c r="O159" s="82">
        <v>3500000</v>
      </c>
      <c r="P159" s="371" t="s">
        <v>122</v>
      </c>
      <c r="Q159" s="371"/>
      <c r="R159" s="371"/>
      <c r="S159" s="84" t="s">
        <v>87</v>
      </c>
      <c r="T159" s="285" t="s">
        <v>123</v>
      </c>
      <c r="U159" s="85">
        <v>1</v>
      </c>
      <c r="V159" s="288">
        <f t="shared" si="9"/>
        <v>1</v>
      </c>
      <c r="W159" s="206">
        <f t="shared" si="10"/>
        <v>1</v>
      </c>
      <c r="X159" s="286">
        <f t="shared" si="11"/>
        <v>1</v>
      </c>
      <c r="Y159" s="283">
        <f t="shared" si="5"/>
        <v>1</v>
      </c>
    </row>
    <row r="160" spans="1:25" s="86" customFormat="1" ht="128.25" x14ac:dyDescent="0.25">
      <c r="A160" s="372" t="s">
        <v>117</v>
      </c>
      <c r="B160" s="372"/>
      <c r="C160" s="76" t="s">
        <v>639</v>
      </c>
      <c r="D160" s="287" t="s">
        <v>656</v>
      </c>
      <c r="E160" s="78" t="s">
        <v>657</v>
      </c>
      <c r="F160" s="460" t="s">
        <v>1798</v>
      </c>
      <c r="G160" s="461"/>
      <c r="H160" s="460" t="s">
        <v>1810</v>
      </c>
      <c r="I160" s="461"/>
      <c r="J160" s="80" t="s">
        <v>659</v>
      </c>
      <c r="K160" s="81">
        <v>43222</v>
      </c>
      <c r="L160" s="81"/>
      <c r="M160" s="284" t="s">
        <v>1892</v>
      </c>
      <c r="N160" s="82">
        <v>3500000</v>
      </c>
      <c r="O160" s="82">
        <v>3500000</v>
      </c>
      <c r="P160" s="371" t="s">
        <v>122</v>
      </c>
      <c r="Q160" s="371"/>
      <c r="R160" s="371"/>
      <c r="S160" s="84" t="s">
        <v>87</v>
      </c>
      <c r="T160" s="285" t="s">
        <v>123</v>
      </c>
      <c r="U160" s="85">
        <v>1</v>
      </c>
      <c r="V160" s="288">
        <f t="shared" si="9"/>
        <v>1</v>
      </c>
      <c r="W160" s="206">
        <f t="shared" si="10"/>
        <v>1</v>
      </c>
      <c r="X160" s="286">
        <f t="shared" si="11"/>
        <v>1</v>
      </c>
      <c r="Y160" s="283">
        <f t="shared" si="5"/>
        <v>1</v>
      </c>
    </row>
    <row r="161" spans="1:25" s="86" customFormat="1" ht="128.25" x14ac:dyDescent="0.25">
      <c r="A161" s="372" t="s">
        <v>117</v>
      </c>
      <c r="B161" s="372"/>
      <c r="C161" s="76" t="s">
        <v>639</v>
      </c>
      <c r="D161" s="287" t="s">
        <v>656</v>
      </c>
      <c r="E161" s="78" t="s">
        <v>657</v>
      </c>
      <c r="F161" s="460" t="s">
        <v>1798</v>
      </c>
      <c r="G161" s="461"/>
      <c r="H161" s="460" t="s">
        <v>1811</v>
      </c>
      <c r="I161" s="461"/>
      <c r="J161" s="80" t="s">
        <v>659</v>
      </c>
      <c r="K161" s="81">
        <v>43235</v>
      </c>
      <c r="L161" s="81"/>
      <c r="M161" s="284" t="s">
        <v>1893</v>
      </c>
      <c r="N161" s="82">
        <v>4000000</v>
      </c>
      <c r="O161" s="82">
        <v>4000000</v>
      </c>
      <c r="P161" s="371" t="s">
        <v>122</v>
      </c>
      <c r="Q161" s="371"/>
      <c r="R161" s="371"/>
      <c r="S161" s="84" t="s">
        <v>87</v>
      </c>
      <c r="T161" s="285" t="s">
        <v>123</v>
      </c>
      <c r="U161" s="85">
        <v>1</v>
      </c>
      <c r="V161" s="288">
        <f t="shared" si="9"/>
        <v>1</v>
      </c>
      <c r="W161" s="206">
        <f t="shared" si="10"/>
        <v>1</v>
      </c>
      <c r="X161" s="286">
        <f t="shared" si="11"/>
        <v>1</v>
      </c>
      <c r="Y161" s="283">
        <f t="shared" si="5"/>
        <v>1</v>
      </c>
    </row>
    <row r="162" spans="1:25" s="86" customFormat="1" ht="128.25" x14ac:dyDescent="0.25">
      <c r="A162" s="372" t="s">
        <v>117</v>
      </c>
      <c r="B162" s="372"/>
      <c r="C162" s="76" t="s">
        <v>639</v>
      </c>
      <c r="D162" s="287" t="s">
        <v>656</v>
      </c>
      <c r="E162" s="78" t="s">
        <v>657</v>
      </c>
      <c r="F162" s="460" t="s">
        <v>1798</v>
      </c>
      <c r="G162" s="461"/>
      <c r="H162" s="460" t="s">
        <v>1811</v>
      </c>
      <c r="I162" s="461"/>
      <c r="J162" s="80" t="s">
        <v>659</v>
      </c>
      <c r="K162" s="81">
        <v>43235</v>
      </c>
      <c r="L162" s="81"/>
      <c r="M162" s="284" t="s">
        <v>1894</v>
      </c>
      <c r="N162" s="82">
        <v>4000000</v>
      </c>
      <c r="O162" s="82">
        <v>4000000</v>
      </c>
      <c r="P162" s="371" t="s">
        <v>122</v>
      </c>
      <c r="Q162" s="371"/>
      <c r="R162" s="371"/>
      <c r="S162" s="84" t="s">
        <v>87</v>
      </c>
      <c r="T162" s="285" t="s">
        <v>123</v>
      </c>
      <c r="U162" s="85">
        <v>1</v>
      </c>
      <c r="V162" s="288">
        <f t="shared" si="9"/>
        <v>1</v>
      </c>
      <c r="W162" s="206">
        <f t="shared" si="10"/>
        <v>1</v>
      </c>
      <c r="X162" s="286">
        <f t="shared" si="11"/>
        <v>1</v>
      </c>
      <c r="Y162" s="283">
        <f t="shared" si="5"/>
        <v>1</v>
      </c>
    </row>
    <row r="163" spans="1:25" s="86" customFormat="1" ht="128.25" x14ac:dyDescent="0.25">
      <c r="A163" s="372" t="s">
        <v>117</v>
      </c>
      <c r="B163" s="372"/>
      <c r="C163" s="76" t="s">
        <v>639</v>
      </c>
      <c r="D163" s="287" t="s">
        <v>656</v>
      </c>
      <c r="E163" s="78" t="s">
        <v>657</v>
      </c>
      <c r="F163" s="460" t="s">
        <v>1798</v>
      </c>
      <c r="G163" s="461"/>
      <c r="H163" s="460" t="s">
        <v>1811</v>
      </c>
      <c r="I163" s="461"/>
      <c r="J163" s="80" t="s">
        <v>659</v>
      </c>
      <c r="K163" s="81">
        <v>43235</v>
      </c>
      <c r="L163" s="81"/>
      <c r="M163" s="284" t="s">
        <v>1895</v>
      </c>
      <c r="N163" s="82">
        <v>2500000</v>
      </c>
      <c r="O163" s="82">
        <v>2500000</v>
      </c>
      <c r="P163" s="371" t="s">
        <v>122</v>
      </c>
      <c r="Q163" s="371"/>
      <c r="R163" s="371"/>
      <c r="S163" s="84" t="s">
        <v>87</v>
      </c>
      <c r="T163" s="285" t="s">
        <v>123</v>
      </c>
      <c r="U163" s="85">
        <v>1</v>
      </c>
      <c r="V163" s="288">
        <f t="shared" si="9"/>
        <v>1</v>
      </c>
      <c r="W163" s="206">
        <f t="shared" si="10"/>
        <v>1</v>
      </c>
      <c r="X163" s="286">
        <f t="shared" si="11"/>
        <v>1</v>
      </c>
      <c r="Y163" s="283">
        <f t="shared" si="5"/>
        <v>1</v>
      </c>
    </row>
    <row r="164" spans="1:25" s="86" customFormat="1" ht="128.25" x14ac:dyDescent="0.25">
      <c r="A164" s="372" t="s">
        <v>117</v>
      </c>
      <c r="B164" s="372"/>
      <c r="C164" s="76" t="s">
        <v>639</v>
      </c>
      <c r="D164" s="287" t="s">
        <v>656</v>
      </c>
      <c r="E164" s="78" t="s">
        <v>657</v>
      </c>
      <c r="F164" s="460" t="s">
        <v>1798</v>
      </c>
      <c r="G164" s="461"/>
      <c r="H164" s="460" t="s">
        <v>1812</v>
      </c>
      <c r="I164" s="461"/>
      <c r="J164" s="80" t="s">
        <v>659</v>
      </c>
      <c r="K164" s="81">
        <v>43250</v>
      </c>
      <c r="L164" s="81"/>
      <c r="M164" s="284" t="s">
        <v>1896</v>
      </c>
      <c r="N164" s="82">
        <v>3500000</v>
      </c>
      <c r="O164" s="82">
        <v>3500000</v>
      </c>
      <c r="P164" s="371" t="s">
        <v>122</v>
      </c>
      <c r="Q164" s="371"/>
      <c r="R164" s="371"/>
      <c r="S164" s="84" t="s">
        <v>87</v>
      </c>
      <c r="T164" s="285" t="s">
        <v>123</v>
      </c>
      <c r="U164" s="85">
        <v>1</v>
      </c>
      <c r="V164" s="288">
        <f t="shared" si="9"/>
        <v>1</v>
      </c>
      <c r="W164" s="206">
        <f t="shared" si="10"/>
        <v>1</v>
      </c>
      <c r="X164" s="286">
        <f t="shared" si="11"/>
        <v>1</v>
      </c>
      <c r="Y164" s="283">
        <f t="shared" si="5"/>
        <v>1</v>
      </c>
    </row>
    <row r="165" spans="1:25" s="86" customFormat="1" ht="128.25" x14ac:dyDescent="0.25">
      <c r="A165" s="372" t="s">
        <v>117</v>
      </c>
      <c r="B165" s="372"/>
      <c r="C165" s="76" t="s">
        <v>639</v>
      </c>
      <c r="D165" s="287" t="s">
        <v>656</v>
      </c>
      <c r="E165" s="78" t="s">
        <v>657</v>
      </c>
      <c r="F165" s="460" t="s">
        <v>1798</v>
      </c>
      <c r="G165" s="461"/>
      <c r="H165" s="460" t="s">
        <v>1812</v>
      </c>
      <c r="I165" s="461"/>
      <c r="J165" s="80" t="s">
        <v>659</v>
      </c>
      <c r="K165" s="81">
        <v>43250</v>
      </c>
      <c r="L165" s="81"/>
      <c r="M165" s="284" t="s">
        <v>1897</v>
      </c>
      <c r="N165" s="82">
        <v>3500000</v>
      </c>
      <c r="O165" s="82">
        <v>3500000</v>
      </c>
      <c r="P165" s="371" t="s">
        <v>122</v>
      </c>
      <c r="Q165" s="371"/>
      <c r="R165" s="371"/>
      <c r="S165" s="84" t="s">
        <v>87</v>
      </c>
      <c r="T165" s="285" t="s">
        <v>123</v>
      </c>
      <c r="U165" s="85">
        <v>1</v>
      </c>
      <c r="V165" s="288">
        <f t="shared" si="9"/>
        <v>1</v>
      </c>
      <c r="W165" s="206">
        <f t="shared" si="10"/>
        <v>1</v>
      </c>
      <c r="X165" s="286">
        <f t="shared" si="11"/>
        <v>1</v>
      </c>
      <c r="Y165" s="283">
        <f t="shared" si="5"/>
        <v>1</v>
      </c>
    </row>
    <row r="166" spans="1:25" s="86" customFormat="1" ht="128.25" x14ac:dyDescent="0.25">
      <c r="A166" s="372" t="s">
        <v>117</v>
      </c>
      <c r="B166" s="372"/>
      <c r="C166" s="76" t="s">
        <v>639</v>
      </c>
      <c r="D166" s="287" t="s">
        <v>656</v>
      </c>
      <c r="E166" s="78" t="s">
        <v>657</v>
      </c>
      <c r="F166" s="460" t="s">
        <v>1798</v>
      </c>
      <c r="G166" s="461"/>
      <c r="H166" s="460" t="s">
        <v>1812</v>
      </c>
      <c r="I166" s="461"/>
      <c r="J166" s="80" t="s">
        <v>659</v>
      </c>
      <c r="K166" s="81">
        <v>43250</v>
      </c>
      <c r="L166" s="81"/>
      <c r="M166" s="284" t="s">
        <v>1898</v>
      </c>
      <c r="N166" s="82">
        <v>3500000</v>
      </c>
      <c r="O166" s="82">
        <v>3500000</v>
      </c>
      <c r="P166" s="371" t="s">
        <v>122</v>
      </c>
      <c r="Q166" s="371"/>
      <c r="R166" s="371"/>
      <c r="S166" s="84" t="s">
        <v>87</v>
      </c>
      <c r="T166" s="285" t="s">
        <v>123</v>
      </c>
      <c r="U166" s="85">
        <v>1</v>
      </c>
      <c r="V166" s="288">
        <f t="shared" si="9"/>
        <v>1</v>
      </c>
      <c r="W166" s="206">
        <f t="shared" si="10"/>
        <v>1</v>
      </c>
      <c r="X166" s="286">
        <f t="shared" si="11"/>
        <v>1</v>
      </c>
      <c r="Y166" s="283">
        <f t="shared" si="5"/>
        <v>1</v>
      </c>
    </row>
    <row r="167" spans="1:25" s="86" customFormat="1" ht="128.25" x14ac:dyDescent="0.25">
      <c r="A167" s="372" t="s">
        <v>117</v>
      </c>
      <c r="B167" s="372"/>
      <c r="C167" s="76" t="s">
        <v>639</v>
      </c>
      <c r="D167" s="287" t="s">
        <v>656</v>
      </c>
      <c r="E167" s="78" t="s">
        <v>657</v>
      </c>
      <c r="F167" s="460" t="s">
        <v>1798</v>
      </c>
      <c r="G167" s="461"/>
      <c r="H167" s="460" t="s">
        <v>1813</v>
      </c>
      <c r="I167" s="461"/>
      <c r="J167" s="80" t="s">
        <v>659</v>
      </c>
      <c r="K167" s="81">
        <v>43285</v>
      </c>
      <c r="L167" s="81"/>
      <c r="M167" s="284" t="s">
        <v>1899</v>
      </c>
      <c r="N167" s="82">
        <v>2500000</v>
      </c>
      <c r="O167" s="82">
        <v>2500000</v>
      </c>
      <c r="P167" s="371" t="s">
        <v>122</v>
      </c>
      <c r="Q167" s="371"/>
      <c r="R167" s="371"/>
      <c r="S167" s="84" t="s">
        <v>87</v>
      </c>
      <c r="T167" s="285" t="s">
        <v>123</v>
      </c>
      <c r="U167" s="85">
        <v>1</v>
      </c>
      <c r="V167" s="288">
        <f t="shared" si="9"/>
        <v>1</v>
      </c>
      <c r="W167" s="206">
        <f t="shared" si="10"/>
        <v>1</v>
      </c>
      <c r="X167" s="286">
        <f t="shared" si="11"/>
        <v>1</v>
      </c>
      <c r="Y167" s="283">
        <f t="shared" si="5"/>
        <v>1</v>
      </c>
    </row>
    <row r="168" spans="1:25" s="86" customFormat="1" ht="128.25" x14ac:dyDescent="0.25">
      <c r="A168" s="372" t="s">
        <v>117</v>
      </c>
      <c r="B168" s="372"/>
      <c r="C168" s="76" t="s">
        <v>639</v>
      </c>
      <c r="D168" s="77" t="s">
        <v>656</v>
      </c>
      <c r="E168" s="78" t="s">
        <v>657</v>
      </c>
      <c r="F168" s="460" t="s">
        <v>1798</v>
      </c>
      <c r="G168" s="461"/>
      <c r="H168" s="460" t="s">
        <v>1813</v>
      </c>
      <c r="I168" s="461"/>
      <c r="J168" s="80" t="s">
        <v>659</v>
      </c>
      <c r="K168" s="81">
        <v>43285</v>
      </c>
      <c r="L168" s="81"/>
      <c r="M168" s="79" t="s">
        <v>1900</v>
      </c>
      <c r="N168" s="82">
        <v>2500000</v>
      </c>
      <c r="O168" s="82">
        <v>2500000</v>
      </c>
      <c r="P168" s="371" t="s">
        <v>122</v>
      </c>
      <c r="Q168" s="371"/>
      <c r="R168" s="371"/>
      <c r="S168" s="84" t="s">
        <v>87</v>
      </c>
      <c r="T168" s="285" t="s">
        <v>123</v>
      </c>
      <c r="U168" s="85">
        <v>1</v>
      </c>
      <c r="V168" s="288">
        <f t="shared" si="9"/>
        <v>1</v>
      </c>
      <c r="W168" s="206">
        <f t="shared" si="10"/>
        <v>1</v>
      </c>
      <c r="X168" s="286">
        <f t="shared" si="11"/>
        <v>1</v>
      </c>
      <c r="Y168" s="283">
        <f t="shared" si="5"/>
        <v>1</v>
      </c>
    </row>
    <row r="169" spans="1:25" s="86" customFormat="1" ht="128.25" x14ac:dyDescent="0.25">
      <c r="A169" s="372" t="s">
        <v>117</v>
      </c>
      <c r="B169" s="372"/>
      <c r="C169" s="76" t="s">
        <v>639</v>
      </c>
      <c r="D169" s="77" t="s">
        <v>656</v>
      </c>
      <c r="E169" s="78" t="s">
        <v>657</v>
      </c>
      <c r="F169" s="460" t="s">
        <v>1798</v>
      </c>
      <c r="G169" s="461"/>
      <c r="H169" s="460" t="s">
        <v>1813</v>
      </c>
      <c r="I169" s="461"/>
      <c r="J169" s="80" t="s">
        <v>659</v>
      </c>
      <c r="K169" s="81">
        <v>43285</v>
      </c>
      <c r="L169" s="81"/>
      <c r="M169" s="79" t="s">
        <v>1901</v>
      </c>
      <c r="N169" s="87">
        <v>2500000</v>
      </c>
      <c r="O169" s="87">
        <v>2500000</v>
      </c>
      <c r="P169" s="371" t="s">
        <v>122</v>
      </c>
      <c r="Q169" s="371"/>
      <c r="R169" s="371"/>
      <c r="S169" s="84" t="s">
        <v>87</v>
      </c>
      <c r="T169" s="285" t="s">
        <v>123</v>
      </c>
      <c r="U169" s="85">
        <v>1</v>
      </c>
      <c r="V169" s="288">
        <f t="shared" si="9"/>
        <v>1</v>
      </c>
      <c r="W169" s="206">
        <f t="shared" si="10"/>
        <v>1</v>
      </c>
      <c r="X169" s="286">
        <f t="shared" si="11"/>
        <v>1</v>
      </c>
      <c r="Y169" s="283">
        <f t="shared" si="5"/>
        <v>1</v>
      </c>
    </row>
    <row r="170" spans="1:25" s="86" customFormat="1" ht="128.25" x14ac:dyDescent="0.25">
      <c r="A170" s="372" t="s">
        <v>117</v>
      </c>
      <c r="B170" s="372"/>
      <c r="C170" s="76" t="s">
        <v>639</v>
      </c>
      <c r="D170" s="77" t="s">
        <v>656</v>
      </c>
      <c r="E170" s="78" t="s">
        <v>657</v>
      </c>
      <c r="F170" s="460" t="s">
        <v>1798</v>
      </c>
      <c r="G170" s="461"/>
      <c r="H170" s="460" t="s">
        <v>1814</v>
      </c>
      <c r="I170" s="461"/>
      <c r="J170" s="80" t="s">
        <v>659</v>
      </c>
      <c r="K170" s="81"/>
      <c r="L170" s="81"/>
      <c r="M170" s="79" t="s">
        <v>1900</v>
      </c>
      <c r="N170" s="87">
        <v>2000000</v>
      </c>
      <c r="O170" s="87">
        <v>2000000</v>
      </c>
      <c r="P170" s="371" t="s">
        <v>122</v>
      </c>
      <c r="Q170" s="371"/>
      <c r="R170" s="371"/>
      <c r="S170" s="84" t="s">
        <v>87</v>
      </c>
      <c r="T170" s="285" t="s">
        <v>123</v>
      </c>
      <c r="U170" s="85">
        <v>1</v>
      </c>
      <c r="V170" s="288">
        <f t="shared" si="9"/>
        <v>1</v>
      </c>
      <c r="W170" s="206">
        <f t="shared" si="10"/>
        <v>1</v>
      </c>
      <c r="X170" s="286">
        <f t="shared" si="11"/>
        <v>1</v>
      </c>
      <c r="Y170" s="283">
        <f t="shared" si="5"/>
        <v>1</v>
      </c>
    </row>
    <row r="171" spans="1:25" s="86" customFormat="1" ht="128.25" x14ac:dyDescent="0.25">
      <c r="A171" s="372" t="s">
        <v>117</v>
      </c>
      <c r="B171" s="372"/>
      <c r="C171" s="76" t="s">
        <v>639</v>
      </c>
      <c r="D171" s="77" t="s">
        <v>656</v>
      </c>
      <c r="E171" s="78" t="s">
        <v>657</v>
      </c>
      <c r="F171" s="460" t="s">
        <v>1798</v>
      </c>
      <c r="G171" s="461"/>
      <c r="H171" s="460" t="s">
        <v>1814</v>
      </c>
      <c r="I171" s="461"/>
      <c r="J171" s="80" t="s">
        <v>659</v>
      </c>
      <c r="K171" s="81"/>
      <c r="L171" s="81"/>
      <c r="M171" s="79"/>
      <c r="N171" s="87">
        <v>16000000</v>
      </c>
      <c r="O171" s="87">
        <v>16000000</v>
      </c>
      <c r="P171" s="371" t="s">
        <v>122</v>
      </c>
      <c r="Q171" s="371"/>
      <c r="R171" s="371"/>
      <c r="S171" s="84" t="s">
        <v>87</v>
      </c>
      <c r="T171" s="285" t="s">
        <v>123</v>
      </c>
      <c r="U171" s="85">
        <v>1</v>
      </c>
      <c r="V171" s="288">
        <f t="shared" si="9"/>
        <v>1</v>
      </c>
      <c r="W171" s="206">
        <f t="shared" si="10"/>
        <v>1</v>
      </c>
      <c r="X171" s="286">
        <f t="shared" si="11"/>
        <v>1</v>
      </c>
      <c r="Y171" s="283">
        <f t="shared" si="5"/>
        <v>1</v>
      </c>
    </row>
    <row r="172" spans="1:25" s="86" customFormat="1" ht="128.25" x14ac:dyDescent="0.25">
      <c r="A172" s="372" t="s">
        <v>117</v>
      </c>
      <c r="B172" s="372"/>
      <c r="C172" s="76" t="s">
        <v>639</v>
      </c>
      <c r="D172" s="77" t="s">
        <v>656</v>
      </c>
      <c r="E172" s="78" t="s">
        <v>657</v>
      </c>
      <c r="F172" s="460" t="s">
        <v>1798</v>
      </c>
      <c r="G172" s="461"/>
      <c r="H172" s="460" t="s">
        <v>1815</v>
      </c>
      <c r="I172" s="461"/>
      <c r="J172" s="80" t="s">
        <v>659</v>
      </c>
      <c r="K172" s="81">
        <v>43235</v>
      </c>
      <c r="L172" s="81"/>
      <c r="M172" s="79" t="s">
        <v>1431</v>
      </c>
      <c r="N172" s="87">
        <v>2000000</v>
      </c>
      <c r="O172" s="87">
        <v>2000000</v>
      </c>
      <c r="P172" s="371" t="s">
        <v>122</v>
      </c>
      <c r="Q172" s="371"/>
      <c r="R172" s="371"/>
      <c r="S172" s="84" t="s">
        <v>87</v>
      </c>
      <c r="T172" s="285" t="s">
        <v>123</v>
      </c>
      <c r="U172" s="85">
        <v>1</v>
      </c>
      <c r="V172" s="288">
        <f t="shared" si="9"/>
        <v>1</v>
      </c>
      <c r="W172" s="206">
        <f t="shared" si="10"/>
        <v>1</v>
      </c>
      <c r="X172" s="286">
        <f t="shared" si="11"/>
        <v>1</v>
      </c>
      <c r="Y172" s="283">
        <f t="shared" si="5"/>
        <v>1</v>
      </c>
    </row>
    <row r="173" spans="1:25" s="86" customFormat="1" ht="128.25" x14ac:dyDescent="0.25">
      <c r="A173" s="372" t="s">
        <v>117</v>
      </c>
      <c r="B173" s="372"/>
      <c r="C173" s="76" t="s">
        <v>639</v>
      </c>
      <c r="D173" s="77" t="s">
        <v>656</v>
      </c>
      <c r="E173" s="78" t="s">
        <v>657</v>
      </c>
      <c r="F173" s="460" t="s">
        <v>1798</v>
      </c>
      <c r="G173" s="461"/>
      <c r="H173" s="460" t="s">
        <v>1815</v>
      </c>
      <c r="I173" s="461"/>
      <c r="J173" s="80" t="s">
        <v>659</v>
      </c>
      <c r="K173" s="81">
        <v>43235</v>
      </c>
      <c r="L173" s="81"/>
      <c r="M173" s="79" t="s">
        <v>1433</v>
      </c>
      <c r="N173" s="87">
        <v>2000000</v>
      </c>
      <c r="O173" s="87">
        <v>2000000</v>
      </c>
      <c r="P173" s="371" t="s">
        <v>122</v>
      </c>
      <c r="Q173" s="371"/>
      <c r="R173" s="371"/>
      <c r="S173" s="84" t="s">
        <v>87</v>
      </c>
      <c r="T173" s="285" t="s">
        <v>123</v>
      </c>
      <c r="U173" s="85">
        <v>1</v>
      </c>
      <c r="V173" s="288">
        <f t="shared" si="9"/>
        <v>1</v>
      </c>
      <c r="W173" s="206">
        <f t="shared" si="10"/>
        <v>1</v>
      </c>
      <c r="X173" s="286">
        <f t="shared" si="11"/>
        <v>1</v>
      </c>
      <c r="Y173" s="283">
        <f t="shared" si="5"/>
        <v>1</v>
      </c>
    </row>
    <row r="174" spans="1:25" s="86" customFormat="1" ht="128.25" x14ac:dyDescent="0.25">
      <c r="A174" s="372" t="s">
        <v>117</v>
      </c>
      <c r="B174" s="372"/>
      <c r="C174" s="76" t="s">
        <v>639</v>
      </c>
      <c r="D174" s="77" t="s">
        <v>656</v>
      </c>
      <c r="E174" s="78" t="s">
        <v>657</v>
      </c>
      <c r="F174" s="460" t="s">
        <v>1798</v>
      </c>
      <c r="G174" s="461"/>
      <c r="H174" s="460" t="s">
        <v>1815</v>
      </c>
      <c r="I174" s="461"/>
      <c r="J174" s="80" t="s">
        <v>659</v>
      </c>
      <c r="K174" s="81">
        <v>43235</v>
      </c>
      <c r="L174" s="81"/>
      <c r="M174" s="79" t="s">
        <v>1902</v>
      </c>
      <c r="N174" s="87">
        <v>2000000</v>
      </c>
      <c r="O174" s="87">
        <v>2000000</v>
      </c>
      <c r="P174" s="371" t="s">
        <v>122</v>
      </c>
      <c r="Q174" s="371"/>
      <c r="R174" s="371"/>
      <c r="S174" s="84" t="s">
        <v>87</v>
      </c>
      <c r="T174" s="285" t="s">
        <v>123</v>
      </c>
      <c r="U174" s="85">
        <v>1</v>
      </c>
      <c r="V174" s="288">
        <f t="shared" si="9"/>
        <v>1</v>
      </c>
      <c r="W174" s="206">
        <f t="shared" si="10"/>
        <v>1</v>
      </c>
      <c r="X174" s="286">
        <f t="shared" si="11"/>
        <v>1</v>
      </c>
      <c r="Y174" s="283">
        <f t="shared" si="5"/>
        <v>1</v>
      </c>
    </row>
    <row r="175" spans="1:25" s="86" customFormat="1" ht="128.25" x14ac:dyDescent="0.25">
      <c r="A175" s="372" t="s">
        <v>117</v>
      </c>
      <c r="B175" s="372"/>
      <c r="C175" s="76" t="s">
        <v>639</v>
      </c>
      <c r="D175" s="77" t="s">
        <v>656</v>
      </c>
      <c r="E175" s="78" t="s">
        <v>657</v>
      </c>
      <c r="F175" s="460" t="s">
        <v>1798</v>
      </c>
      <c r="G175" s="461"/>
      <c r="H175" s="460" t="s">
        <v>1816</v>
      </c>
      <c r="I175" s="461"/>
      <c r="J175" s="80" t="s">
        <v>659</v>
      </c>
      <c r="K175" s="81">
        <v>43307</v>
      </c>
      <c r="L175" s="81"/>
      <c r="M175" s="79" t="s">
        <v>1902</v>
      </c>
      <c r="N175" s="87">
        <v>15000000</v>
      </c>
      <c r="O175" s="87">
        <v>15000000</v>
      </c>
      <c r="P175" s="371" t="s">
        <v>122</v>
      </c>
      <c r="Q175" s="371"/>
      <c r="R175" s="371"/>
      <c r="S175" s="84" t="s">
        <v>87</v>
      </c>
      <c r="T175" s="285" t="s">
        <v>123</v>
      </c>
      <c r="U175" s="85">
        <v>1</v>
      </c>
      <c r="V175" s="288">
        <f t="shared" si="9"/>
        <v>1</v>
      </c>
      <c r="W175" s="206">
        <f t="shared" si="10"/>
        <v>1</v>
      </c>
      <c r="X175" s="286">
        <f t="shared" si="11"/>
        <v>1</v>
      </c>
      <c r="Y175" s="283">
        <f t="shared" si="5"/>
        <v>1</v>
      </c>
    </row>
    <row r="176" spans="1:25" s="86" customFormat="1" ht="128.25" x14ac:dyDescent="0.25">
      <c r="A176" s="372" t="s">
        <v>117</v>
      </c>
      <c r="B176" s="372"/>
      <c r="C176" s="76" t="s">
        <v>639</v>
      </c>
      <c r="D176" s="77" t="s">
        <v>656</v>
      </c>
      <c r="E176" s="78" t="s">
        <v>657</v>
      </c>
      <c r="F176" s="460" t="s">
        <v>1798</v>
      </c>
      <c r="G176" s="461"/>
      <c r="H176" s="460" t="s">
        <v>1816</v>
      </c>
      <c r="I176" s="461"/>
      <c r="J176" s="80" t="s">
        <v>659</v>
      </c>
      <c r="K176" s="81">
        <v>43307</v>
      </c>
      <c r="L176" s="81"/>
      <c r="M176" s="79" t="s">
        <v>1902</v>
      </c>
      <c r="N176" s="87">
        <v>15000000</v>
      </c>
      <c r="O176" s="87">
        <v>15000000</v>
      </c>
      <c r="P176" s="371" t="s">
        <v>122</v>
      </c>
      <c r="Q176" s="371"/>
      <c r="R176" s="371"/>
      <c r="S176" s="84" t="s">
        <v>87</v>
      </c>
      <c r="T176" s="285" t="s">
        <v>123</v>
      </c>
      <c r="U176" s="85">
        <v>1</v>
      </c>
      <c r="V176" s="288">
        <f t="shared" si="9"/>
        <v>1</v>
      </c>
      <c r="W176" s="206">
        <f t="shared" si="10"/>
        <v>1</v>
      </c>
      <c r="X176" s="286">
        <f t="shared" si="11"/>
        <v>1</v>
      </c>
      <c r="Y176" s="283">
        <f t="shared" si="5"/>
        <v>1</v>
      </c>
    </row>
    <row r="177" spans="1:25" s="86" customFormat="1" ht="128.25" x14ac:dyDescent="0.25">
      <c r="A177" s="372" t="s">
        <v>117</v>
      </c>
      <c r="B177" s="372"/>
      <c r="C177" s="76" t="s">
        <v>639</v>
      </c>
      <c r="D177" s="77" t="s">
        <v>656</v>
      </c>
      <c r="E177" s="78" t="s">
        <v>657</v>
      </c>
      <c r="F177" s="460" t="s">
        <v>1798</v>
      </c>
      <c r="G177" s="461"/>
      <c r="H177" s="460" t="s">
        <v>1816</v>
      </c>
      <c r="I177" s="461"/>
      <c r="J177" s="80" t="s">
        <v>659</v>
      </c>
      <c r="K177" s="81">
        <v>43307</v>
      </c>
      <c r="L177" s="81"/>
      <c r="M177" s="79" t="s">
        <v>1902</v>
      </c>
      <c r="N177" s="87">
        <v>15000000</v>
      </c>
      <c r="O177" s="87">
        <v>15000000</v>
      </c>
      <c r="P177" s="371" t="s">
        <v>122</v>
      </c>
      <c r="Q177" s="371"/>
      <c r="R177" s="371"/>
      <c r="S177" s="84" t="s">
        <v>87</v>
      </c>
      <c r="T177" s="285" t="s">
        <v>123</v>
      </c>
      <c r="U177" s="85">
        <v>1</v>
      </c>
      <c r="V177" s="288">
        <f t="shared" si="9"/>
        <v>1</v>
      </c>
      <c r="W177" s="206">
        <f t="shared" si="10"/>
        <v>1</v>
      </c>
      <c r="X177" s="286">
        <f t="shared" si="11"/>
        <v>1</v>
      </c>
      <c r="Y177" s="283">
        <f t="shared" si="5"/>
        <v>1</v>
      </c>
    </row>
    <row r="178" spans="1:25" s="86" customFormat="1" ht="128.25" x14ac:dyDescent="0.25">
      <c r="A178" s="372" t="s">
        <v>117</v>
      </c>
      <c r="B178" s="372"/>
      <c r="C178" s="76" t="s">
        <v>639</v>
      </c>
      <c r="D178" s="77" t="s">
        <v>656</v>
      </c>
      <c r="E178" s="78" t="s">
        <v>657</v>
      </c>
      <c r="F178" s="460" t="s">
        <v>1798</v>
      </c>
      <c r="G178" s="461"/>
      <c r="H178" s="460" t="s">
        <v>1816</v>
      </c>
      <c r="I178" s="461"/>
      <c r="J178" s="80" t="s">
        <v>659</v>
      </c>
      <c r="K178" s="81">
        <v>43307</v>
      </c>
      <c r="L178" s="81"/>
      <c r="M178" s="79" t="s">
        <v>1902</v>
      </c>
      <c r="N178" s="87">
        <v>15000000</v>
      </c>
      <c r="O178" s="87">
        <v>15000000</v>
      </c>
      <c r="P178" s="371" t="s">
        <v>122</v>
      </c>
      <c r="Q178" s="371"/>
      <c r="R178" s="371"/>
      <c r="S178" s="84" t="s">
        <v>87</v>
      </c>
      <c r="T178" s="285" t="s">
        <v>123</v>
      </c>
      <c r="U178" s="85">
        <v>1</v>
      </c>
      <c r="V178" s="288">
        <f t="shared" si="9"/>
        <v>1</v>
      </c>
      <c r="W178" s="206">
        <f t="shared" si="10"/>
        <v>1</v>
      </c>
      <c r="X178" s="286">
        <f t="shared" si="11"/>
        <v>1</v>
      </c>
      <c r="Y178" s="283">
        <f t="shared" si="5"/>
        <v>1</v>
      </c>
    </row>
    <row r="179" spans="1:25" s="86" customFormat="1" ht="128.25" x14ac:dyDescent="0.25">
      <c r="A179" s="372" t="s">
        <v>117</v>
      </c>
      <c r="B179" s="372"/>
      <c r="C179" s="76" t="s">
        <v>639</v>
      </c>
      <c r="D179" s="77" t="s">
        <v>656</v>
      </c>
      <c r="E179" s="78" t="s">
        <v>657</v>
      </c>
      <c r="F179" s="460" t="s">
        <v>1798</v>
      </c>
      <c r="G179" s="461"/>
      <c r="H179" s="460" t="s">
        <v>1817</v>
      </c>
      <c r="I179" s="461"/>
      <c r="J179" s="80" t="s">
        <v>659</v>
      </c>
      <c r="K179" s="81">
        <v>43307</v>
      </c>
      <c r="L179" s="81"/>
      <c r="M179" s="79" t="s">
        <v>1903</v>
      </c>
      <c r="N179" s="87">
        <v>15000000</v>
      </c>
      <c r="O179" s="87">
        <v>15000000</v>
      </c>
      <c r="P179" s="371" t="s">
        <v>122</v>
      </c>
      <c r="Q179" s="371"/>
      <c r="R179" s="371"/>
      <c r="S179" s="84" t="s">
        <v>87</v>
      </c>
      <c r="T179" s="285" t="s">
        <v>123</v>
      </c>
      <c r="U179" s="85">
        <v>1</v>
      </c>
      <c r="V179" s="288">
        <f t="shared" si="9"/>
        <v>1</v>
      </c>
      <c r="W179" s="206">
        <f t="shared" si="10"/>
        <v>1</v>
      </c>
      <c r="X179" s="286">
        <f t="shared" si="11"/>
        <v>1</v>
      </c>
      <c r="Y179" s="283">
        <f t="shared" si="5"/>
        <v>1</v>
      </c>
    </row>
    <row r="180" spans="1:25" s="86" customFormat="1" ht="128.25" x14ac:dyDescent="0.25">
      <c r="A180" s="372" t="s">
        <v>117</v>
      </c>
      <c r="B180" s="372"/>
      <c r="C180" s="76" t="s">
        <v>639</v>
      </c>
      <c r="D180" s="77" t="s">
        <v>656</v>
      </c>
      <c r="E180" s="78" t="s">
        <v>657</v>
      </c>
      <c r="F180" s="460" t="s">
        <v>1798</v>
      </c>
      <c r="G180" s="461"/>
      <c r="H180" s="460" t="s">
        <v>1817</v>
      </c>
      <c r="I180" s="461"/>
      <c r="J180" s="80" t="s">
        <v>659</v>
      </c>
      <c r="K180" s="81">
        <v>43307</v>
      </c>
      <c r="L180" s="81"/>
      <c r="M180" s="79" t="s">
        <v>1904</v>
      </c>
      <c r="N180" s="87">
        <v>15000000</v>
      </c>
      <c r="O180" s="87">
        <v>15000000</v>
      </c>
      <c r="P180" s="371" t="s">
        <v>122</v>
      </c>
      <c r="Q180" s="371"/>
      <c r="R180" s="371"/>
      <c r="S180" s="84" t="s">
        <v>87</v>
      </c>
      <c r="T180" s="285" t="s">
        <v>123</v>
      </c>
      <c r="U180" s="85">
        <v>1</v>
      </c>
      <c r="V180" s="288">
        <f t="shared" si="9"/>
        <v>1</v>
      </c>
      <c r="W180" s="206">
        <f t="shared" si="10"/>
        <v>1</v>
      </c>
      <c r="X180" s="286">
        <f t="shared" si="11"/>
        <v>1</v>
      </c>
      <c r="Y180" s="283">
        <f t="shared" si="5"/>
        <v>1</v>
      </c>
    </row>
    <row r="181" spans="1:25" s="86" customFormat="1" ht="128.25" x14ac:dyDescent="0.25">
      <c r="A181" s="372" t="s">
        <v>117</v>
      </c>
      <c r="B181" s="372"/>
      <c r="C181" s="76" t="s">
        <v>639</v>
      </c>
      <c r="D181" s="77" t="s">
        <v>656</v>
      </c>
      <c r="E181" s="78" t="s">
        <v>657</v>
      </c>
      <c r="F181" s="460" t="s">
        <v>1798</v>
      </c>
      <c r="G181" s="461"/>
      <c r="H181" s="460" t="s">
        <v>1817</v>
      </c>
      <c r="I181" s="461"/>
      <c r="J181" s="80" t="s">
        <v>659</v>
      </c>
      <c r="K181" s="81">
        <v>43307</v>
      </c>
      <c r="L181" s="81"/>
      <c r="M181" s="79" t="s">
        <v>1905</v>
      </c>
      <c r="N181" s="87">
        <v>15000000</v>
      </c>
      <c r="O181" s="87">
        <v>15000000</v>
      </c>
      <c r="P181" s="371" t="s">
        <v>122</v>
      </c>
      <c r="Q181" s="371"/>
      <c r="R181" s="371"/>
      <c r="S181" s="84" t="s">
        <v>87</v>
      </c>
      <c r="T181" s="285" t="s">
        <v>123</v>
      </c>
      <c r="U181" s="85">
        <v>1</v>
      </c>
      <c r="V181" s="288">
        <f t="shared" si="9"/>
        <v>1</v>
      </c>
      <c r="W181" s="206">
        <f t="shared" si="10"/>
        <v>1</v>
      </c>
      <c r="X181" s="286">
        <f t="shared" si="11"/>
        <v>1</v>
      </c>
      <c r="Y181" s="283">
        <f t="shared" si="5"/>
        <v>1</v>
      </c>
    </row>
    <row r="182" spans="1:25" s="86" customFormat="1" ht="128.25" x14ac:dyDescent="0.25">
      <c r="A182" s="372" t="s">
        <v>117</v>
      </c>
      <c r="B182" s="372"/>
      <c r="C182" s="76" t="s">
        <v>639</v>
      </c>
      <c r="D182" s="77" t="s">
        <v>656</v>
      </c>
      <c r="E182" s="78" t="s">
        <v>657</v>
      </c>
      <c r="F182" s="460" t="s">
        <v>1798</v>
      </c>
      <c r="G182" s="461"/>
      <c r="H182" s="460" t="s">
        <v>1817</v>
      </c>
      <c r="I182" s="461"/>
      <c r="J182" s="80" t="s">
        <v>659</v>
      </c>
      <c r="K182" s="81">
        <v>43307</v>
      </c>
      <c r="L182" s="81"/>
      <c r="M182" s="79" t="s">
        <v>1906</v>
      </c>
      <c r="N182" s="87">
        <v>15000000</v>
      </c>
      <c r="O182" s="87">
        <v>15000000</v>
      </c>
      <c r="P182" s="371" t="s">
        <v>122</v>
      </c>
      <c r="Q182" s="371"/>
      <c r="R182" s="371"/>
      <c r="S182" s="84" t="s">
        <v>87</v>
      </c>
      <c r="T182" s="285" t="s">
        <v>123</v>
      </c>
      <c r="U182" s="85">
        <v>1</v>
      </c>
      <c r="V182" s="288">
        <f t="shared" si="9"/>
        <v>1</v>
      </c>
      <c r="W182" s="206">
        <f t="shared" si="10"/>
        <v>1</v>
      </c>
      <c r="X182" s="286">
        <f t="shared" si="11"/>
        <v>1</v>
      </c>
      <c r="Y182" s="283">
        <f t="shared" si="5"/>
        <v>1</v>
      </c>
    </row>
    <row r="183" spans="1:25" s="86" customFormat="1" ht="128.25" x14ac:dyDescent="0.25">
      <c r="A183" s="372" t="s">
        <v>117</v>
      </c>
      <c r="B183" s="372"/>
      <c r="C183" s="76" t="s">
        <v>639</v>
      </c>
      <c r="D183" s="77" t="s">
        <v>656</v>
      </c>
      <c r="E183" s="78" t="s">
        <v>657</v>
      </c>
      <c r="F183" s="460" t="s">
        <v>1798</v>
      </c>
      <c r="G183" s="461"/>
      <c r="H183" s="460" t="s">
        <v>1817</v>
      </c>
      <c r="I183" s="461"/>
      <c r="J183" s="80" t="s">
        <v>659</v>
      </c>
      <c r="K183" s="81">
        <v>43307</v>
      </c>
      <c r="L183" s="81"/>
      <c r="M183" s="79" t="s">
        <v>1907</v>
      </c>
      <c r="N183" s="87">
        <v>15000000</v>
      </c>
      <c r="O183" s="87">
        <v>15000000</v>
      </c>
      <c r="P183" s="371" t="s">
        <v>122</v>
      </c>
      <c r="Q183" s="371"/>
      <c r="R183" s="371"/>
      <c r="S183" s="84" t="s">
        <v>87</v>
      </c>
      <c r="T183" s="285" t="s">
        <v>123</v>
      </c>
      <c r="U183" s="85">
        <v>1</v>
      </c>
      <c r="V183" s="288">
        <f t="shared" si="9"/>
        <v>1</v>
      </c>
      <c r="W183" s="206">
        <f t="shared" si="10"/>
        <v>1</v>
      </c>
      <c r="X183" s="286">
        <f t="shared" si="11"/>
        <v>1</v>
      </c>
      <c r="Y183" s="283">
        <f t="shared" si="5"/>
        <v>1</v>
      </c>
    </row>
    <row r="184" spans="1:25" s="86" customFormat="1" ht="128.25" x14ac:dyDescent="0.25">
      <c r="A184" s="372" t="s">
        <v>117</v>
      </c>
      <c r="B184" s="372"/>
      <c r="C184" s="76" t="s">
        <v>639</v>
      </c>
      <c r="D184" s="77" t="s">
        <v>656</v>
      </c>
      <c r="E184" s="78" t="s">
        <v>657</v>
      </c>
      <c r="F184" s="460" t="s">
        <v>1798</v>
      </c>
      <c r="G184" s="461"/>
      <c r="H184" s="460" t="s">
        <v>1817</v>
      </c>
      <c r="I184" s="461"/>
      <c r="J184" s="80" t="s">
        <v>659</v>
      </c>
      <c r="K184" s="81">
        <v>43307</v>
      </c>
      <c r="L184" s="81"/>
      <c r="M184" s="79" t="s">
        <v>1908</v>
      </c>
      <c r="N184" s="87">
        <v>15000000</v>
      </c>
      <c r="O184" s="87">
        <v>15000000</v>
      </c>
      <c r="P184" s="371" t="s">
        <v>122</v>
      </c>
      <c r="Q184" s="371"/>
      <c r="R184" s="371"/>
      <c r="S184" s="84" t="s">
        <v>87</v>
      </c>
      <c r="T184" s="285" t="s">
        <v>123</v>
      </c>
      <c r="U184" s="85">
        <v>1</v>
      </c>
      <c r="V184" s="288">
        <f t="shared" si="9"/>
        <v>1</v>
      </c>
      <c r="W184" s="206">
        <f t="shared" si="10"/>
        <v>1</v>
      </c>
      <c r="X184" s="286">
        <f t="shared" si="11"/>
        <v>1</v>
      </c>
      <c r="Y184" s="283">
        <f t="shared" si="5"/>
        <v>1</v>
      </c>
    </row>
    <row r="185" spans="1:25" s="86" customFormat="1" ht="128.25" x14ac:dyDescent="0.25">
      <c r="A185" s="372" t="s">
        <v>117</v>
      </c>
      <c r="B185" s="372"/>
      <c r="C185" s="76" t="s">
        <v>639</v>
      </c>
      <c r="D185" s="77" t="s">
        <v>656</v>
      </c>
      <c r="E185" s="78" t="s">
        <v>657</v>
      </c>
      <c r="F185" s="460" t="s">
        <v>1798</v>
      </c>
      <c r="G185" s="461"/>
      <c r="H185" s="460" t="s">
        <v>1817</v>
      </c>
      <c r="I185" s="461"/>
      <c r="J185" s="80" t="s">
        <v>659</v>
      </c>
      <c r="K185" s="81">
        <v>43307</v>
      </c>
      <c r="L185" s="81"/>
      <c r="M185" s="79" t="s">
        <v>1909</v>
      </c>
      <c r="N185" s="87">
        <v>15000000</v>
      </c>
      <c r="O185" s="87">
        <v>15000000</v>
      </c>
      <c r="P185" s="371" t="s">
        <v>122</v>
      </c>
      <c r="Q185" s="371"/>
      <c r="R185" s="371"/>
      <c r="S185" s="84" t="s">
        <v>87</v>
      </c>
      <c r="T185" s="285" t="s">
        <v>123</v>
      </c>
      <c r="U185" s="85">
        <v>1</v>
      </c>
      <c r="V185" s="288">
        <f t="shared" si="9"/>
        <v>1</v>
      </c>
      <c r="W185" s="206">
        <f t="shared" si="10"/>
        <v>1</v>
      </c>
      <c r="X185" s="286">
        <f t="shared" si="11"/>
        <v>1</v>
      </c>
      <c r="Y185" s="283">
        <f t="shared" si="5"/>
        <v>1</v>
      </c>
    </row>
    <row r="186" spans="1:25" s="86" customFormat="1" ht="128.25" x14ac:dyDescent="0.25">
      <c r="A186" s="372" t="s">
        <v>117</v>
      </c>
      <c r="B186" s="372"/>
      <c r="C186" s="76" t="s">
        <v>639</v>
      </c>
      <c r="D186" s="77" t="s">
        <v>656</v>
      </c>
      <c r="E186" s="78" t="s">
        <v>657</v>
      </c>
      <c r="F186" s="460" t="s">
        <v>1798</v>
      </c>
      <c r="G186" s="461"/>
      <c r="H186" s="460" t="s">
        <v>1817</v>
      </c>
      <c r="I186" s="461"/>
      <c r="J186" s="80" t="s">
        <v>659</v>
      </c>
      <c r="K186" s="81">
        <v>43307</v>
      </c>
      <c r="L186" s="81"/>
      <c r="M186" s="79" t="s">
        <v>1910</v>
      </c>
      <c r="N186" s="87">
        <v>15000000</v>
      </c>
      <c r="O186" s="87">
        <v>15000000</v>
      </c>
      <c r="P186" s="371" t="s">
        <v>122</v>
      </c>
      <c r="Q186" s="371"/>
      <c r="R186" s="371"/>
      <c r="S186" s="84" t="s">
        <v>87</v>
      </c>
      <c r="T186" s="285" t="s">
        <v>123</v>
      </c>
      <c r="U186" s="85">
        <v>1</v>
      </c>
      <c r="V186" s="288">
        <f t="shared" si="9"/>
        <v>1</v>
      </c>
      <c r="W186" s="206">
        <f t="shared" si="10"/>
        <v>1</v>
      </c>
      <c r="X186" s="286">
        <f t="shared" si="11"/>
        <v>1</v>
      </c>
      <c r="Y186" s="283">
        <f t="shared" si="5"/>
        <v>1</v>
      </c>
    </row>
    <row r="187" spans="1:25" s="86" customFormat="1" ht="128.25" x14ac:dyDescent="0.25">
      <c r="A187" s="372" t="s">
        <v>117</v>
      </c>
      <c r="B187" s="372"/>
      <c r="C187" s="76" t="s">
        <v>639</v>
      </c>
      <c r="D187" s="77" t="s">
        <v>656</v>
      </c>
      <c r="E187" s="78" t="s">
        <v>657</v>
      </c>
      <c r="F187" s="460" t="s">
        <v>1798</v>
      </c>
      <c r="G187" s="461"/>
      <c r="H187" s="460" t="s">
        <v>1817</v>
      </c>
      <c r="I187" s="461"/>
      <c r="J187" s="80" t="s">
        <v>659</v>
      </c>
      <c r="K187" s="81">
        <v>43307</v>
      </c>
      <c r="L187" s="81"/>
      <c r="M187" s="79" t="s">
        <v>1911</v>
      </c>
      <c r="N187" s="87">
        <v>15000000</v>
      </c>
      <c r="O187" s="87">
        <v>15000000</v>
      </c>
      <c r="P187" s="371" t="s">
        <v>122</v>
      </c>
      <c r="Q187" s="371"/>
      <c r="R187" s="371"/>
      <c r="S187" s="84" t="s">
        <v>87</v>
      </c>
      <c r="T187" s="285" t="s">
        <v>123</v>
      </c>
      <c r="U187" s="85">
        <v>1</v>
      </c>
      <c r="V187" s="288">
        <f t="shared" si="9"/>
        <v>1</v>
      </c>
      <c r="W187" s="206">
        <f t="shared" si="10"/>
        <v>1</v>
      </c>
      <c r="X187" s="286">
        <f t="shared" si="11"/>
        <v>1</v>
      </c>
      <c r="Y187" s="283">
        <f t="shared" si="5"/>
        <v>1</v>
      </c>
    </row>
    <row r="188" spans="1:25" s="86" customFormat="1" ht="128.25" x14ac:dyDescent="0.25">
      <c r="A188" s="372" t="s">
        <v>117</v>
      </c>
      <c r="B188" s="372"/>
      <c r="C188" s="76" t="s">
        <v>639</v>
      </c>
      <c r="D188" s="77" t="s">
        <v>656</v>
      </c>
      <c r="E188" s="78" t="s">
        <v>657</v>
      </c>
      <c r="F188" s="460" t="s">
        <v>1798</v>
      </c>
      <c r="G188" s="461"/>
      <c r="H188" s="460" t="s">
        <v>1817</v>
      </c>
      <c r="I188" s="461"/>
      <c r="J188" s="80" t="s">
        <v>659</v>
      </c>
      <c r="K188" s="81">
        <v>43307</v>
      </c>
      <c r="L188" s="81"/>
      <c r="M188" s="79" t="s">
        <v>1912</v>
      </c>
      <c r="N188" s="87">
        <v>15000000</v>
      </c>
      <c r="O188" s="87">
        <v>15000000</v>
      </c>
      <c r="P188" s="371" t="s">
        <v>122</v>
      </c>
      <c r="Q188" s="371"/>
      <c r="R188" s="371"/>
      <c r="S188" s="84" t="s">
        <v>87</v>
      </c>
      <c r="T188" s="285" t="s">
        <v>123</v>
      </c>
      <c r="U188" s="85">
        <v>1</v>
      </c>
      <c r="V188" s="288">
        <f t="shared" ref="V188:V226" si="12">+U188</f>
        <v>1</v>
      </c>
      <c r="W188" s="206">
        <f t="shared" ref="W188:W226" si="13">+O188/N188</f>
        <v>1</v>
      </c>
      <c r="X188" s="286">
        <f t="shared" ref="X188:X226" si="14">+W188/V188</f>
        <v>1</v>
      </c>
      <c r="Y188" s="283">
        <f t="shared" si="5"/>
        <v>1</v>
      </c>
    </row>
    <row r="189" spans="1:25" s="86" customFormat="1" ht="128.25" x14ac:dyDescent="0.25">
      <c r="A189" s="372" t="s">
        <v>117</v>
      </c>
      <c r="B189" s="372"/>
      <c r="C189" s="76" t="s">
        <v>639</v>
      </c>
      <c r="D189" s="77" t="s">
        <v>656</v>
      </c>
      <c r="E189" s="78" t="s">
        <v>657</v>
      </c>
      <c r="F189" s="460" t="s">
        <v>1798</v>
      </c>
      <c r="G189" s="461"/>
      <c r="H189" s="460" t="s">
        <v>1817</v>
      </c>
      <c r="I189" s="461"/>
      <c r="J189" s="80" t="s">
        <v>659</v>
      </c>
      <c r="K189" s="81">
        <v>43307</v>
      </c>
      <c r="L189" s="81"/>
      <c r="M189" s="79" t="s">
        <v>1913</v>
      </c>
      <c r="N189" s="87">
        <v>15000000</v>
      </c>
      <c r="O189" s="87">
        <v>15000000</v>
      </c>
      <c r="P189" s="371" t="s">
        <v>122</v>
      </c>
      <c r="Q189" s="371"/>
      <c r="R189" s="371"/>
      <c r="S189" s="84" t="s">
        <v>87</v>
      </c>
      <c r="T189" s="285" t="s">
        <v>123</v>
      </c>
      <c r="U189" s="85">
        <v>1</v>
      </c>
      <c r="V189" s="288">
        <f t="shared" si="12"/>
        <v>1</v>
      </c>
      <c r="W189" s="206">
        <f t="shared" si="13"/>
        <v>1</v>
      </c>
      <c r="X189" s="286">
        <f t="shared" si="14"/>
        <v>1</v>
      </c>
      <c r="Y189" s="283">
        <f t="shared" si="5"/>
        <v>1</v>
      </c>
    </row>
    <row r="190" spans="1:25" s="86" customFormat="1" ht="128.25" x14ac:dyDescent="0.25">
      <c r="A190" s="372" t="s">
        <v>117</v>
      </c>
      <c r="B190" s="372"/>
      <c r="C190" s="76" t="s">
        <v>639</v>
      </c>
      <c r="D190" s="77" t="s">
        <v>656</v>
      </c>
      <c r="E190" s="78" t="s">
        <v>657</v>
      </c>
      <c r="F190" s="460" t="s">
        <v>1798</v>
      </c>
      <c r="G190" s="461"/>
      <c r="H190" s="460" t="s">
        <v>1817</v>
      </c>
      <c r="I190" s="461"/>
      <c r="J190" s="80" t="s">
        <v>659</v>
      </c>
      <c r="K190" s="81">
        <v>43307</v>
      </c>
      <c r="L190" s="81"/>
      <c r="M190" s="79" t="s">
        <v>1914</v>
      </c>
      <c r="N190" s="87">
        <v>15000000</v>
      </c>
      <c r="O190" s="87">
        <v>15000000</v>
      </c>
      <c r="P190" s="371" t="s">
        <v>122</v>
      </c>
      <c r="Q190" s="371"/>
      <c r="R190" s="371"/>
      <c r="S190" s="84" t="s">
        <v>87</v>
      </c>
      <c r="T190" s="285" t="s">
        <v>123</v>
      </c>
      <c r="U190" s="85">
        <v>1</v>
      </c>
      <c r="V190" s="288">
        <f t="shared" si="12"/>
        <v>1</v>
      </c>
      <c r="W190" s="206">
        <f t="shared" si="13"/>
        <v>1</v>
      </c>
      <c r="X190" s="286">
        <f t="shared" si="14"/>
        <v>1</v>
      </c>
      <c r="Y190" s="283">
        <f t="shared" si="5"/>
        <v>1</v>
      </c>
    </row>
    <row r="191" spans="1:25" s="86" customFormat="1" ht="128.25" x14ac:dyDescent="0.25">
      <c r="A191" s="372" t="s">
        <v>117</v>
      </c>
      <c r="B191" s="372"/>
      <c r="C191" s="76" t="s">
        <v>639</v>
      </c>
      <c r="D191" s="77" t="s">
        <v>656</v>
      </c>
      <c r="E191" s="78" t="s">
        <v>657</v>
      </c>
      <c r="F191" s="460" t="s">
        <v>1798</v>
      </c>
      <c r="G191" s="461"/>
      <c r="H191" s="460" t="s">
        <v>1817</v>
      </c>
      <c r="I191" s="461"/>
      <c r="J191" s="80" t="s">
        <v>659</v>
      </c>
      <c r="K191" s="81">
        <v>43307</v>
      </c>
      <c r="L191" s="81"/>
      <c r="M191" s="79" t="s">
        <v>1915</v>
      </c>
      <c r="N191" s="87">
        <v>15000000</v>
      </c>
      <c r="O191" s="87">
        <v>15000000</v>
      </c>
      <c r="P191" s="371" t="s">
        <v>122</v>
      </c>
      <c r="Q191" s="371"/>
      <c r="R191" s="371"/>
      <c r="S191" s="84" t="s">
        <v>87</v>
      </c>
      <c r="T191" s="285" t="s">
        <v>123</v>
      </c>
      <c r="U191" s="85">
        <v>1</v>
      </c>
      <c r="V191" s="288">
        <f t="shared" si="12"/>
        <v>1</v>
      </c>
      <c r="W191" s="206">
        <f t="shared" si="13"/>
        <v>1</v>
      </c>
      <c r="X191" s="286">
        <f t="shared" si="14"/>
        <v>1</v>
      </c>
      <c r="Y191" s="283">
        <f t="shared" si="5"/>
        <v>1</v>
      </c>
    </row>
    <row r="192" spans="1:25" s="86" customFormat="1" ht="128.25" x14ac:dyDescent="0.25">
      <c r="A192" s="372" t="s">
        <v>117</v>
      </c>
      <c r="B192" s="372"/>
      <c r="C192" s="76" t="s">
        <v>639</v>
      </c>
      <c r="D192" s="77" t="s">
        <v>656</v>
      </c>
      <c r="E192" s="78" t="s">
        <v>657</v>
      </c>
      <c r="F192" s="460" t="s">
        <v>1798</v>
      </c>
      <c r="G192" s="461"/>
      <c r="H192" s="460" t="s">
        <v>1817</v>
      </c>
      <c r="I192" s="461"/>
      <c r="J192" s="80" t="s">
        <v>659</v>
      </c>
      <c r="K192" s="81">
        <v>43307</v>
      </c>
      <c r="L192" s="81"/>
      <c r="M192" s="79" t="s">
        <v>1916</v>
      </c>
      <c r="N192" s="87">
        <v>15000000</v>
      </c>
      <c r="O192" s="87">
        <v>15000000</v>
      </c>
      <c r="P192" s="371" t="s">
        <v>122</v>
      </c>
      <c r="Q192" s="371"/>
      <c r="R192" s="371"/>
      <c r="S192" s="84" t="s">
        <v>87</v>
      </c>
      <c r="T192" s="285" t="s">
        <v>123</v>
      </c>
      <c r="U192" s="85">
        <v>1</v>
      </c>
      <c r="V192" s="288">
        <f t="shared" si="12"/>
        <v>1</v>
      </c>
      <c r="W192" s="206">
        <f t="shared" si="13"/>
        <v>1</v>
      </c>
      <c r="X192" s="286">
        <f t="shared" si="14"/>
        <v>1</v>
      </c>
      <c r="Y192" s="283">
        <f t="shared" si="5"/>
        <v>1</v>
      </c>
    </row>
    <row r="193" spans="1:25" s="86" customFormat="1" ht="128.25" x14ac:dyDescent="0.25">
      <c r="A193" s="372" t="s">
        <v>117</v>
      </c>
      <c r="B193" s="372"/>
      <c r="C193" s="76" t="s">
        <v>639</v>
      </c>
      <c r="D193" s="77" t="s">
        <v>656</v>
      </c>
      <c r="E193" s="78" t="s">
        <v>657</v>
      </c>
      <c r="F193" s="460" t="s">
        <v>1798</v>
      </c>
      <c r="G193" s="461"/>
      <c r="H193" s="460" t="s">
        <v>1817</v>
      </c>
      <c r="I193" s="461"/>
      <c r="J193" s="80" t="s">
        <v>659</v>
      </c>
      <c r="K193" s="81">
        <v>43307</v>
      </c>
      <c r="L193" s="81"/>
      <c r="M193" s="79" t="s">
        <v>1917</v>
      </c>
      <c r="N193" s="87">
        <v>15000000</v>
      </c>
      <c r="O193" s="87">
        <v>15000000</v>
      </c>
      <c r="P193" s="371" t="s">
        <v>122</v>
      </c>
      <c r="Q193" s="371"/>
      <c r="R193" s="371"/>
      <c r="S193" s="84" t="s">
        <v>87</v>
      </c>
      <c r="T193" s="285" t="s">
        <v>123</v>
      </c>
      <c r="U193" s="85">
        <v>1</v>
      </c>
      <c r="V193" s="288">
        <f t="shared" si="12"/>
        <v>1</v>
      </c>
      <c r="W193" s="206">
        <f t="shared" si="13"/>
        <v>1</v>
      </c>
      <c r="X193" s="286">
        <f t="shared" si="14"/>
        <v>1</v>
      </c>
      <c r="Y193" s="283">
        <f t="shared" si="5"/>
        <v>1</v>
      </c>
    </row>
    <row r="194" spans="1:25" s="86" customFormat="1" ht="128.25" x14ac:dyDescent="0.25">
      <c r="A194" s="372" t="s">
        <v>117</v>
      </c>
      <c r="B194" s="372"/>
      <c r="C194" s="76" t="s">
        <v>639</v>
      </c>
      <c r="D194" s="77" t="s">
        <v>656</v>
      </c>
      <c r="E194" s="78" t="s">
        <v>657</v>
      </c>
      <c r="F194" s="460" t="s">
        <v>1798</v>
      </c>
      <c r="G194" s="461"/>
      <c r="H194" s="460" t="s">
        <v>1818</v>
      </c>
      <c r="I194" s="461"/>
      <c r="J194" s="80" t="s">
        <v>659</v>
      </c>
      <c r="K194" s="81"/>
      <c r="L194" s="81"/>
      <c r="M194" s="79"/>
      <c r="N194" s="87">
        <v>240000000</v>
      </c>
      <c r="O194" s="87">
        <v>240000000</v>
      </c>
      <c r="P194" s="371" t="s">
        <v>122</v>
      </c>
      <c r="Q194" s="371"/>
      <c r="R194" s="371"/>
      <c r="S194" s="84" t="s">
        <v>87</v>
      </c>
      <c r="T194" s="285" t="s">
        <v>123</v>
      </c>
      <c r="U194" s="85">
        <v>1</v>
      </c>
      <c r="V194" s="288">
        <f t="shared" si="12"/>
        <v>1</v>
      </c>
      <c r="W194" s="206">
        <f t="shared" si="13"/>
        <v>1</v>
      </c>
      <c r="X194" s="286">
        <f t="shared" si="14"/>
        <v>1</v>
      </c>
      <c r="Y194" s="283">
        <f t="shared" si="5"/>
        <v>1</v>
      </c>
    </row>
    <row r="195" spans="1:25" s="86" customFormat="1" ht="128.25" x14ac:dyDescent="0.25">
      <c r="A195" s="372" t="s">
        <v>117</v>
      </c>
      <c r="B195" s="372"/>
      <c r="C195" s="76" t="s">
        <v>639</v>
      </c>
      <c r="D195" s="77" t="s">
        <v>656</v>
      </c>
      <c r="E195" s="78" t="s">
        <v>657</v>
      </c>
      <c r="F195" s="460" t="s">
        <v>1798</v>
      </c>
      <c r="G195" s="461"/>
      <c r="H195" s="460" t="s">
        <v>1819</v>
      </c>
      <c r="I195" s="461"/>
      <c r="J195" s="80" t="s">
        <v>659</v>
      </c>
      <c r="K195" s="81">
        <v>43285</v>
      </c>
      <c r="L195" s="81"/>
      <c r="M195" s="79" t="s">
        <v>1918</v>
      </c>
      <c r="N195" s="87">
        <v>4000000</v>
      </c>
      <c r="O195" s="87">
        <v>4000000</v>
      </c>
      <c r="P195" s="371" t="s">
        <v>122</v>
      </c>
      <c r="Q195" s="371"/>
      <c r="R195" s="371"/>
      <c r="S195" s="84" t="s">
        <v>87</v>
      </c>
      <c r="T195" s="285" t="s">
        <v>123</v>
      </c>
      <c r="U195" s="85">
        <v>1</v>
      </c>
      <c r="V195" s="288">
        <f t="shared" si="12"/>
        <v>1</v>
      </c>
      <c r="W195" s="206">
        <f t="shared" si="13"/>
        <v>1</v>
      </c>
      <c r="X195" s="286">
        <f t="shared" si="14"/>
        <v>1</v>
      </c>
      <c r="Y195" s="283">
        <f t="shared" si="5"/>
        <v>1</v>
      </c>
    </row>
    <row r="196" spans="1:25" s="86" customFormat="1" ht="128.25" x14ac:dyDescent="0.25">
      <c r="A196" s="372" t="s">
        <v>117</v>
      </c>
      <c r="B196" s="372"/>
      <c r="C196" s="76" t="s">
        <v>639</v>
      </c>
      <c r="D196" s="77" t="s">
        <v>656</v>
      </c>
      <c r="E196" s="78" t="s">
        <v>657</v>
      </c>
      <c r="F196" s="460" t="s">
        <v>1798</v>
      </c>
      <c r="G196" s="461"/>
      <c r="H196" s="460" t="s">
        <v>1819</v>
      </c>
      <c r="I196" s="461"/>
      <c r="J196" s="80" t="s">
        <v>659</v>
      </c>
      <c r="K196" s="81">
        <v>43285</v>
      </c>
      <c r="L196" s="81"/>
      <c r="M196" s="79" t="s">
        <v>1887</v>
      </c>
      <c r="N196" s="87">
        <v>4000000</v>
      </c>
      <c r="O196" s="87">
        <v>4000000</v>
      </c>
      <c r="P196" s="371" t="s">
        <v>122</v>
      </c>
      <c r="Q196" s="371"/>
      <c r="R196" s="371"/>
      <c r="S196" s="84" t="s">
        <v>87</v>
      </c>
      <c r="T196" s="285" t="s">
        <v>123</v>
      </c>
      <c r="U196" s="85">
        <v>1</v>
      </c>
      <c r="V196" s="288">
        <f t="shared" si="12"/>
        <v>1</v>
      </c>
      <c r="W196" s="206">
        <f t="shared" si="13"/>
        <v>1</v>
      </c>
      <c r="X196" s="286">
        <f t="shared" si="14"/>
        <v>1</v>
      </c>
      <c r="Y196" s="283">
        <f t="shared" si="5"/>
        <v>1</v>
      </c>
    </row>
    <row r="197" spans="1:25" s="86" customFormat="1" ht="128.25" x14ac:dyDescent="0.25">
      <c r="A197" s="372" t="s">
        <v>117</v>
      </c>
      <c r="B197" s="372"/>
      <c r="C197" s="76" t="s">
        <v>639</v>
      </c>
      <c r="D197" s="77" t="s">
        <v>656</v>
      </c>
      <c r="E197" s="78" t="s">
        <v>657</v>
      </c>
      <c r="F197" s="460" t="s">
        <v>1798</v>
      </c>
      <c r="G197" s="461"/>
      <c r="H197" s="460" t="s">
        <v>1819</v>
      </c>
      <c r="I197" s="461"/>
      <c r="J197" s="80" t="s">
        <v>659</v>
      </c>
      <c r="K197" s="81">
        <v>43285</v>
      </c>
      <c r="L197" s="81"/>
      <c r="M197" s="79" t="s">
        <v>1919</v>
      </c>
      <c r="N197" s="87">
        <v>4000000</v>
      </c>
      <c r="O197" s="87">
        <v>4000000</v>
      </c>
      <c r="P197" s="371" t="s">
        <v>122</v>
      </c>
      <c r="Q197" s="371"/>
      <c r="R197" s="371"/>
      <c r="S197" s="84" t="s">
        <v>87</v>
      </c>
      <c r="T197" s="285" t="s">
        <v>123</v>
      </c>
      <c r="U197" s="85">
        <v>1</v>
      </c>
      <c r="V197" s="288">
        <f t="shared" si="12"/>
        <v>1</v>
      </c>
      <c r="W197" s="206">
        <f t="shared" si="13"/>
        <v>1</v>
      </c>
      <c r="X197" s="286">
        <f t="shared" si="14"/>
        <v>1</v>
      </c>
      <c r="Y197" s="283">
        <f t="shared" si="5"/>
        <v>1</v>
      </c>
    </row>
    <row r="198" spans="1:25" s="86" customFormat="1" ht="128.25" x14ac:dyDescent="0.25">
      <c r="A198" s="372" t="s">
        <v>117</v>
      </c>
      <c r="B198" s="372"/>
      <c r="C198" s="76" t="s">
        <v>639</v>
      </c>
      <c r="D198" s="77" t="s">
        <v>656</v>
      </c>
      <c r="E198" s="78" t="s">
        <v>657</v>
      </c>
      <c r="F198" s="460" t="s">
        <v>1798</v>
      </c>
      <c r="G198" s="461"/>
      <c r="H198" s="460" t="s">
        <v>1820</v>
      </c>
      <c r="I198" s="461"/>
      <c r="J198" s="80" t="s">
        <v>659</v>
      </c>
      <c r="K198" s="81">
        <v>43285</v>
      </c>
      <c r="L198" s="81"/>
      <c r="M198" s="79" t="s">
        <v>1919</v>
      </c>
      <c r="N198" s="87">
        <v>2000000</v>
      </c>
      <c r="O198" s="87">
        <v>2000000</v>
      </c>
      <c r="P198" s="371" t="s">
        <v>122</v>
      </c>
      <c r="Q198" s="371"/>
      <c r="R198" s="371"/>
      <c r="S198" s="84" t="s">
        <v>87</v>
      </c>
      <c r="T198" s="285" t="s">
        <v>123</v>
      </c>
      <c r="U198" s="85">
        <v>1</v>
      </c>
      <c r="V198" s="288">
        <f t="shared" si="12"/>
        <v>1</v>
      </c>
      <c r="W198" s="206">
        <f t="shared" si="13"/>
        <v>1</v>
      </c>
      <c r="X198" s="286">
        <f t="shared" si="14"/>
        <v>1</v>
      </c>
      <c r="Y198" s="283">
        <f t="shared" si="5"/>
        <v>1</v>
      </c>
    </row>
    <row r="199" spans="1:25" s="86" customFormat="1" ht="128.25" x14ac:dyDescent="0.25">
      <c r="A199" s="372" t="s">
        <v>117</v>
      </c>
      <c r="B199" s="372"/>
      <c r="C199" s="76" t="s">
        <v>639</v>
      </c>
      <c r="D199" s="77" t="s">
        <v>656</v>
      </c>
      <c r="E199" s="78" t="s">
        <v>657</v>
      </c>
      <c r="F199" s="460" t="s">
        <v>1798</v>
      </c>
      <c r="G199" s="461"/>
      <c r="H199" s="460" t="s">
        <v>1820</v>
      </c>
      <c r="I199" s="461"/>
      <c r="J199" s="80" t="s">
        <v>659</v>
      </c>
      <c r="K199" s="81">
        <v>43285</v>
      </c>
      <c r="L199" s="81"/>
      <c r="M199" s="79" t="s">
        <v>1920</v>
      </c>
      <c r="N199" s="87">
        <v>2000000</v>
      </c>
      <c r="O199" s="87">
        <v>2000000</v>
      </c>
      <c r="P199" s="371" t="s">
        <v>122</v>
      </c>
      <c r="Q199" s="371"/>
      <c r="R199" s="371"/>
      <c r="S199" s="84" t="s">
        <v>87</v>
      </c>
      <c r="T199" s="285" t="s">
        <v>123</v>
      </c>
      <c r="U199" s="85">
        <v>1</v>
      </c>
      <c r="V199" s="288">
        <f t="shared" si="12"/>
        <v>1</v>
      </c>
      <c r="W199" s="206">
        <f t="shared" si="13"/>
        <v>1</v>
      </c>
      <c r="X199" s="286">
        <f t="shared" si="14"/>
        <v>1</v>
      </c>
      <c r="Y199" s="283">
        <f t="shared" si="5"/>
        <v>1</v>
      </c>
    </row>
    <row r="200" spans="1:25" s="86" customFormat="1" ht="128.25" x14ac:dyDescent="0.25">
      <c r="A200" s="372" t="s">
        <v>117</v>
      </c>
      <c r="B200" s="372"/>
      <c r="C200" s="76" t="s">
        <v>639</v>
      </c>
      <c r="D200" s="77" t="s">
        <v>656</v>
      </c>
      <c r="E200" s="78" t="s">
        <v>657</v>
      </c>
      <c r="F200" s="460" t="s">
        <v>1798</v>
      </c>
      <c r="G200" s="461"/>
      <c r="H200" s="460" t="s">
        <v>1820</v>
      </c>
      <c r="I200" s="461"/>
      <c r="J200" s="80" t="s">
        <v>659</v>
      </c>
      <c r="K200" s="81">
        <v>43285</v>
      </c>
      <c r="L200" s="81"/>
      <c r="M200" s="79" t="s">
        <v>1921</v>
      </c>
      <c r="N200" s="87">
        <v>2000000</v>
      </c>
      <c r="O200" s="87">
        <v>2000000</v>
      </c>
      <c r="P200" s="371" t="s">
        <v>122</v>
      </c>
      <c r="Q200" s="371"/>
      <c r="R200" s="371"/>
      <c r="S200" s="84" t="s">
        <v>87</v>
      </c>
      <c r="T200" s="285" t="s">
        <v>123</v>
      </c>
      <c r="U200" s="85">
        <v>1</v>
      </c>
      <c r="V200" s="288">
        <f t="shared" si="12"/>
        <v>1</v>
      </c>
      <c r="W200" s="206">
        <f t="shared" si="13"/>
        <v>1</v>
      </c>
      <c r="X200" s="286">
        <f t="shared" si="14"/>
        <v>1</v>
      </c>
      <c r="Y200" s="283">
        <f t="shared" si="5"/>
        <v>1</v>
      </c>
    </row>
    <row r="201" spans="1:25" s="86" customFormat="1" ht="128.25" x14ac:dyDescent="0.25">
      <c r="A201" s="372" t="s">
        <v>117</v>
      </c>
      <c r="B201" s="372"/>
      <c r="C201" s="76" t="s">
        <v>639</v>
      </c>
      <c r="D201" s="77" t="s">
        <v>656</v>
      </c>
      <c r="E201" s="78" t="s">
        <v>657</v>
      </c>
      <c r="F201" s="460" t="s">
        <v>1798</v>
      </c>
      <c r="G201" s="461"/>
      <c r="H201" s="460" t="s">
        <v>1821</v>
      </c>
      <c r="I201" s="461"/>
      <c r="J201" s="80" t="s">
        <v>659</v>
      </c>
      <c r="K201" s="81"/>
      <c r="L201" s="81"/>
      <c r="M201" s="79"/>
      <c r="N201" s="87">
        <v>33000000</v>
      </c>
      <c r="O201" s="87">
        <v>33000000</v>
      </c>
      <c r="P201" s="371" t="s">
        <v>122</v>
      </c>
      <c r="Q201" s="371"/>
      <c r="R201" s="371"/>
      <c r="S201" s="84" t="s">
        <v>87</v>
      </c>
      <c r="T201" s="285" t="s">
        <v>123</v>
      </c>
      <c r="U201" s="85">
        <v>1</v>
      </c>
      <c r="V201" s="288">
        <f t="shared" si="12"/>
        <v>1</v>
      </c>
      <c r="W201" s="206">
        <f t="shared" si="13"/>
        <v>1</v>
      </c>
      <c r="X201" s="286">
        <f t="shared" si="14"/>
        <v>1</v>
      </c>
      <c r="Y201" s="283">
        <f t="shared" si="5"/>
        <v>1</v>
      </c>
    </row>
    <row r="202" spans="1:25" s="86" customFormat="1" ht="105" x14ac:dyDescent="0.25">
      <c r="A202" s="372" t="s">
        <v>117</v>
      </c>
      <c r="B202" s="372"/>
      <c r="C202" s="76" t="s">
        <v>639</v>
      </c>
      <c r="D202" s="77" t="s">
        <v>656</v>
      </c>
      <c r="E202" s="78" t="s">
        <v>657</v>
      </c>
      <c r="F202" s="460" t="s">
        <v>1798</v>
      </c>
      <c r="G202" s="461"/>
      <c r="H202" s="460" t="s">
        <v>1688</v>
      </c>
      <c r="I202" s="461"/>
      <c r="J202" s="80" t="s">
        <v>659</v>
      </c>
      <c r="K202" s="81"/>
      <c r="L202" s="81"/>
      <c r="M202" s="79"/>
      <c r="N202" s="87">
        <v>15000000</v>
      </c>
      <c r="O202" s="83">
        <v>0</v>
      </c>
      <c r="P202" s="371" t="s">
        <v>122</v>
      </c>
      <c r="Q202" s="371"/>
      <c r="R202" s="371"/>
      <c r="S202" s="84" t="s">
        <v>87</v>
      </c>
      <c r="T202" s="285" t="s">
        <v>123</v>
      </c>
      <c r="U202" s="85">
        <v>1</v>
      </c>
      <c r="V202" s="288">
        <f t="shared" si="12"/>
        <v>1</v>
      </c>
      <c r="W202" s="206">
        <f t="shared" si="13"/>
        <v>0</v>
      </c>
      <c r="X202" s="286">
        <f t="shared" si="14"/>
        <v>0</v>
      </c>
      <c r="Y202" s="283">
        <f t="shared" si="5"/>
        <v>0</v>
      </c>
    </row>
    <row r="203" spans="1:25" s="86" customFormat="1" ht="128.25" x14ac:dyDescent="0.25">
      <c r="A203" s="372" t="s">
        <v>117</v>
      </c>
      <c r="B203" s="372"/>
      <c r="C203" s="76" t="s">
        <v>639</v>
      </c>
      <c r="D203" s="77" t="s">
        <v>656</v>
      </c>
      <c r="E203" s="78" t="s">
        <v>657</v>
      </c>
      <c r="F203" s="460" t="s">
        <v>1798</v>
      </c>
      <c r="G203" s="461"/>
      <c r="H203" s="460" t="s">
        <v>1822</v>
      </c>
      <c r="I203" s="461"/>
      <c r="J203" s="80" t="s">
        <v>659</v>
      </c>
      <c r="K203" s="81">
        <v>43118</v>
      </c>
      <c r="L203" s="81">
        <v>43448</v>
      </c>
      <c r="M203" s="79" t="s">
        <v>1922</v>
      </c>
      <c r="N203" s="87">
        <v>49874000</v>
      </c>
      <c r="O203" s="87">
        <v>49874000</v>
      </c>
      <c r="P203" s="371" t="s">
        <v>122</v>
      </c>
      <c r="Q203" s="371"/>
      <c r="R203" s="371"/>
      <c r="S203" s="84" t="s">
        <v>87</v>
      </c>
      <c r="T203" s="285" t="s">
        <v>123</v>
      </c>
      <c r="U203" s="85">
        <v>1</v>
      </c>
      <c r="V203" s="288">
        <f t="shared" si="12"/>
        <v>1</v>
      </c>
      <c r="W203" s="206">
        <f t="shared" si="13"/>
        <v>1</v>
      </c>
      <c r="X203" s="286">
        <f t="shared" si="14"/>
        <v>1</v>
      </c>
      <c r="Y203" s="283">
        <f t="shared" si="5"/>
        <v>1</v>
      </c>
    </row>
    <row r="204" spans="1:25" s="86" customFormat="1" ht="128.25" x14ac:dyDescent="0.25">
      <c r="A204" s="372" t="s">
        <v>117</v>
      </c>
      <c r="B204" s="372"/>
      <c r="C204" s="76" t="s">
        <v>639</v>
      </c>
      <c r="D204" s="77" t="s">
        <v>656</v>
      </c>
      <c r="E204" s="78" t="s">
        <v>657</v>
      </c>
      <c r="F204" s="460" t="s">
        <v>1798</v>
      </c>
      <c r="G204" s="461"/>
      <c r="H204" s="460" t="s">
        <v>1823</v>
      </c>
      <c r="I204" s="461"/>
      <c r="J204" s="80" t="s">
        <v>659</v>
      </c>
      <c r="K204" s="81">
        <v>43118</v>
      </c>
      <c r="L204" s="81">
        <v>43448</v>
      </c>
      <c r="M204" s="79" t="s">
        <v>1923</v>
      </c>
      <c r="N204" s="87">
        <v>63822000</v>
      </c>
      <c r="O204" s="87">
        <v>63822000</v>
      </c>
      <c r="P204" s="371" t="s">
        <v>122</v>
      </c>
      <c r="Q204" s="371"/>
      <c r="R204" s="371"/>
      <c r="S204" s="84" t="s">
        <v>87</v>
      </c>
      <c r="T204" s="285" t="s">
        <v>123</v>
      </c>
      <c r="U204" s="85">
        <v>1</v>
      </c>
      <c r="V204" s="288">
        <f t="shared" si="12"/>
        <v>1</v>
      </c>
      <c r="W204" s="206">
        <f t="shared" si="13"/>
        <v>1</v>
      </c>
      <c r="X204" s="286">
        <f t="shared" si="14"/>
        <v>1</v>
      </c>
      <c r="Y204" s="283">
        <f t="shared" si="5"/>
        <v>1</v>
      </c>
    </row>
    <row r="205" spans="1:25" s="86" customFormat="1" ht="128.25" x14ac:dyDescent="0.25">
      <c r="A205" s="372" t="s">
        <v>117</v>
      </c>
      <c r="B205" s="372"/>
      <c r="C205" s="76" t="s">
        <v>639</v>
      </c>
      <c r="D205" s="77" t="s">
        <v>656</v>
      </c>
      <c r="E205" s="78" t="s">
        <v>657</v>
      </c>
      <c r="F205" s="460" t="s">
        <v>1798</v>
      </c>
      <c r="G205" s="461"/>
      <c r="H205" s="460" t="s">
        <v>1824</v>
      </c>
      <c r="I205" s="461"/>
      <c r="J205" s="80" t="s">
        <v>659</v>
      </c>
      <c r="K205" s="81">
        <v>43248</v>
      </c>
      <c r="L205" s="81">
        <v>43398</v>
      </c>
      <c r="M205" s="79" t="s">
        <v>1924</v>
      </c>
      <c r="N205" s="87">
        <v>31800000</v>
      </c>
      <c r="O205" s="87">
        <v>31800000</v>
      </c>
      <c r="P205" s="371" t="s">
        <v>122</v>
      </c>
      <c r="Q205" s="371"/>
      <c r="R205" s="371"/>
      <c r="S205" s="84" t="s">
        <v>87</v>
      </c>
      <c r="T205" s="285" t="s">
        <v>123</v>
      </c>
      <c r="U205" s="85">
        <v>1</v>
      </c>
      <c r="V205" s="288">
        <f t="shared" si="12"/>
        <v>1</v>
      </c>
      <c r="W205" s="206">
        <f t="shared" si="13"/>
        <v>1</v>
      </c>
      <c r="X205" s="286">
        <f t="shared" si="14"/>
        <v>1</v>
      </c>
      <c r="Y205" s="283">
        <f t="shared" si="5"/>
        <v>1</v>
      </c>
    </row>
    <row r="206" spans="1:25" s="86" customFormat="1" ht="128.25" x14ac:dyDescent="0.25">
      <c r="A206" s="372" t="s">
        <v>117</v>
      </c>
      <c r="B206" s="372"/>
      <c r="C206" s="76" t="s">
        <v>639</v>
      </c>
      <c r="D206" s="77" t="s">
        <v>656</v>
      </c>
      <c r="E206" s="78" t="s">
        <v>657</v>
      </c>
      <c r="F206" s="460" t="s">
        <v>1798</v>
      </c>
      <c r="G206" s="461"/>
      <c r="H206" s="460" t="s">
        <v>1825</v>
      </c>
      <c r="I206" s="461"/>
      <c r="J206" s="80" t="s">
        <v>659</v>
      </c>
      <c r="K206" s="81">
        <v>43343</v>
      </c>
      <c r="L206" s="81">
        <v>43433</v>
      </c>
      <c r="M206" s="79" t="s">
        <v>1925</v>
      </c>
      <c r="N206" s="87">
        <v>14984300</v>
      </c>
      <c r="O206" s="87">
        <v>14984300</v>
      </c>
      <c r="P206" s="371" t="s">
        <v>122</v>
      </c>
      <c r="Q206" s="371"/>
      <c r="R206" s="371"/>
      <c r="S206" s="84" t="s">
        <v>87</v>
      </c>
      <c r="T206" s="285" t="s">
        <v>123</v>
      </c>
      <c r="U206" s="85">
        <v>1</v>
      </c>
      <c r="V206" s="288">
        <f t="shared" si="12"/>
        <v>1</v>
      </c>
      <c r="W206" s="206">
        <f t="shared" si="13"/>
        <v>1</v>
      </c>
      <c r="X206" s="286">
        <f t="shared" si="14"/>
        <v>1</v>
      </c>
      <c r="Y206" s="283">
        <f t="shared" si="5"/>
        <v>1</v>
      </c>
    </row>
    <row r="207" spans="1:25" s="86" customFormat="1" ht="128.25" x14ac:dyDescent="0.25">
      <c r="A207" s="372" t="s">
        <v>117</v>
      </c>
      <c r="B207" s="372"/>
      <c r="C207" s="76" t="s">
        <v>639</v>
      </c>
      <c r="D207" s="77" t="s">
        <v>656</v>
      </c>
      <c r="E207" s="78" t="s">
        <v>657</v>
      </c>
      <c r="F207" s="460" t="s">
        <v>1798</v>
      </c>
      <c r="G207" s="461"/>
      <c r="H207" s="460" t="s">
        <v>1826</v>
      </c>
      <c r="I207" s="461"/>
      <c r="J207" s="80" t="s">
        <v>659</v>
      </c>
      <c r="K207" s="81">
        <v>43411</v>
      </c>
      <c r="L207" s="81" t="s">
        <v>1934</v>
      </c>
      <c r="M207" s="79" t="s">
        <v>1924</v>
      </c>
      <c r="N207" s="87">
        <v>4063333</v>
      </c>
      <c r="O207" s="87">
        <v>4063333</v>
      </c>
      <c r="P207" s="371" t="s">
        <v>122</v>
      </c>
      <c r="Q207" s="371"/>
      <c r="R207" s="371"/>
      <c r="S207" s="84" t="s">
        <v>87</v>
      </c>
      <c r="T207" s="285" t="s">
        <v>123</v>
      </c>
      <c r="U207" s="85">
        <v>1</v>
      </c>
      <c r="V207" s="288">
        <f t="shared" si="12"/>
        <v>1</v>
      </c>
      <c r="W207" s="206">
        <f t="shared" si="13"/>
        <v>1</v>
      </c>
      <c r="X207" s="286">
        <f t="shared" si="14"/>
        <v>1</v>
      </c>
      <c r="Y207" s="283">
        <f t="shared" si="5"/>
        <v>1</v>
      </c>
    </row>
    <row r="208" spans="1:25" s="86" customFormat="1" ht="135" x14ac:dyDescent="0.25">
      <c r="A208" s="372" t="s">
        <v>117</v>
      </c>
      <c r="B208" s="372"/>
      <c r="C208" s="76" t="s">
        <v>639</v>
      </c>
      <c r="D208" s="77" t="s">
        <v>660</v>
      </c>
      <c r="E208" s="78" t="s">
        <v>1935</v>
      </c>
      <c r="F208" s="460" t="s">
        <v>1799</v>
      </c>
      <c r="G208" s="461"/>
      <c r="H208" s="460" t="s">
        <v>1827</v>
      </c>
      <c r="I208" s="461"/>
      <c r="J208" s="80" t="s">
        <v>1793</v>
      </c>
      <c r="K208" s="81">
        <v>43119</v>
      </c>
      <c r="L208" s="81">
        <v>43449</v>
      </c>
      <c r="M208" s="79" t="s">
        <v>1926</v>
      </c>
      <c r="N208" s="87">
        <v>115715600</v>
      </c>
      <c r="O208" s="87">
        <v>115715600</v>
      </c>
      <c r="P208" s="371" t="s">
        <v>122</v>
      </c>
      <c r="Q208" s="371"/>
      <c r="R208" s="371"/>
      <c r="S208" s="84" t="s">
        <v>87</v>
      </c>
      <c r="T208" s="285" t="s">
        <v>123</v>
      </c>
      <c r="U208" s="85">
        <v>1</v>
      </c>
      <c r="V208" s="288">
        <f t="shared" si="12"/>
        <v>1</v>
      </c>
      <c r="W208" s="206">
        <f t="shared" si="13"/>
        <v>1</v>
      </c>
      <c r="X208" s="286">
        <f t="shared" si="14"/>
        <v>1</v>
      </c>
      <c r="Y208" s="283">
        <f t="shared" si="5"/>
        <v>1</v>
      </c>
    </row>
    <row r="209" spans="1:25" s="86" customFormat="1" ht="135" x14ac:dyDescent="0.25">
      <c r="A209" s="372" t="s">
        <v>117</v>
      </c>
      <c r="B209" s="372"/>
      <c r="C209" s="76" t="s">
        <v>639</v>
      </c>
      <c r="D209" s="77" t="s">
        <v>660</v>
      </c>
      <c r="E209" s="78" t="s">
        <v>1935</v>
      </c>
      <c r="F209" s="460" t="s">
        <v>1799</v>
      </c>
      <c r="G209" s="461"/>
      <c r="H209" s="460" t="s">
        <v>1828</v>
      </c>
      <c r="I209" s="461"/>
      <c r="J209" s="80" t="s">
        <v>1793</v>
      </c>
      <c r="K209" s="81">
        <v>43115</v>
      </c>
      <c r="L209" s="81">
        <v>43445</v>
      </c>
      <c r="M209" s="79" t="s">
        <v>1927</v>
      </c>
      <c r="N209" s="87">
        <v>27071333</v>
      </c>
      <c r="O209" s="87">
        <v>27071333</v>
      </c>
      <c r="P209" s="371" t="s">
        <v>122</v>
      </c>
      <c r="Q209" s="371"/>
      <c r="R209" s="371"/>
      <c r="S209" s="84" t="s">
        <v>87</v>
      </c>
      <c r="T209" s="285" t="s">
        <v>123</v>
      </c>
      <c r="U209" s="85">
        <v>1</v>
      </c>
      <c r="V209" s="288">
        <f t="shared" si="12"/>
        <v>1</v>
      </c>
      <c r="W209" s="206">
        <f t="shared" si="13"/>
        <v>1</v>
      </c>
      <c r="X209" s="286">
        <f t="shared" si="14"/>
        <v>1</v>
      </c>
      <c r="Y209" s="283">
        <f t="shared" si="5"/>
        <v>1</v>
      </c>
    </row>
    <row r="210" spans="1:25" s="86" customFormat="1" ht="135" x14ac:dyDescent="0.25">
      <c r="A210" s="372" t="s">
        <v>117</v>
      </c>
      <c r="B210" s="372"/>
      <c r="C210" s="76" t="s">
        <v>639</v>
      </c>
      <c r="D210" s="77" t="s">
        <v>660</v>
      </c>
      <c r="E210" s="78" t="s">
        <v>1935</v>
      </c>
      <c r="F210" s="460" t="s">
        <v>1799</v>
      </c>
      <c r="G210" s="461"/>
      <c r="H210" s="460" t="s">
        <v>1829</v>
      </c>
      <c r="I210" s="461"/>
      <c r="J210" s="80" t="s">
        <v>1793</v>
      </c>
      <c r="K210" s="81">
        <v>43313</v>
      </c>
      <c r="L210" s="81">
        <v>43463</v>
      </c>
      <c r="M210" s="79" t="s">
        <v>1928</v>
      </c>
      <c r="N210" s="87">
        <v>29005000</v>
      </c>
      <c r="O210" s="87">
        <v>29005000</v>
      </c>
      <c r="P210" s="371" t="s">
        <v>122</v>
      </c>
      <c r="Q210" s="371"/>
      <c r="R210" s="371"/>
      <c r="S210" s="84" t="s">
        <v>87</v>
      </c>
      <c r="T210" s="285" t="s">
        <v>123</v>
      </c>
      <c r="U210" s="85">
        <v>1</v>
      </c>
      <c r="V210" s="288">
        <f t="shared" si="12"/>
        <v>1</v>
      </c>
      <c r="W210" s="206">
        <f t="shared" si="13"/>
        <v>1</v>
      </c>
      <c r="X210" s="286">
        <f t="shared" si="14"/>
        <v>1</v>
      </c>
      <c r="Y210" s="283">
        <f t="shared" si="5"/>
        <v>1</v>
      </c>
    </row>
    <row r="211" spans="1:25" s="86" customFormat="1" ht="135" x14ac:dyDescent="0.25">
      <c r="A211" s="372" t="s">
        <v>117</v>
      </c>
      <c r="B211" s="372"/>
      <c r="C211" s="76" t="s">
        <v>639</v>
      </c>
      <c r="D211" s="77" t="s">
        <v>660</v>
      </c>
      <c r="E211" s="78" t="s">
        <v>1935</v>
      </c>
      <c r="F211" s="460" t="s">
        <v>1799</v>
      </c>
      <c r="G211" s="461"/>
      <c r="H211" s="460" t="s">
        <v>1830</v>
      </c>
      <c r="I211" s="461"/>
      <c r="J211" s="80" t="s">
        <v>1793</v>
      </c>
      <c r="K211" s="81">
        <v>43118</v>
      </c>
      <c r="L211" s="81">
        <v>43448</v>
      </c>
      <c r="M211" s="79" t="s">
        <v>1929</v>
      </c>
      <c r="N211" s="87">
        <v>70785000</v>
      </c>
      <c r="O211" s="87">
        <v>70785000</v>
      </c>
      <c r="P211" s="371" t="s">
        <v>122</v>
      </c>
      <c r="Q211" s="371"/>
      <c r="R211" s="371"/>
      <c r="S211" s="84" t="s">
        <v>87</v>
      </c>
      <c r="T211" s="285" t="s">
        <v>123</v>
      </c>
      <c r="U211" s="85">
        <v>1</v>
      </c>
      <c r="V211" s="288">
        <f t="shared" si="12"/>
        <v>1</v>
      </c>
      <c r="W211" s="206">
        <f t="shared" si="13"/>
        <v>1</v>
      </c>
      <c r="X211" s="286">
        <f t="shared" si="14"/>
        <v>1</v>
      </c>
      <c r="Y211" s="283">
        <f t="shared" si="5"/>
        <v>1</v>
      </c>
    </row>
    <row r="212" spans="1:25" s="86" customFormat="1" ht="135" x14ac:dyDescent="0.25">
      <c r="A212" s="372" t="s">
        <v>117</v>
      </c>
      <c r="B212" s="372"/>
      <c r="C212" s="76" t="s">
        <v>639</v>
      </c>
      <c r="D212" s="77" t="s">
        <v>660</v>
      </c>
      <c r="E212" s="78" t="s">
        <v>1935</v>
      </c>
      <c r="F212" s="460" t="s">
        <v>1799</v>
      </c>
      <c r="G212" s="461"/>
      <c r="H212" s="460" t="s">
        <v>1831</v>
      </c>
      <c r="I212" s="461"/>
      <c r="J212" s="80" t="s">
        <v>1793</v>
      </c>
      <c r="K212" s="81">
        <v>43425</v>
      </c>
      <c r="L212" s="81">
        <v>43461</v>
      </c>
      <c r="M212" s="79" t="s">
        <v>1930</v>
      </c>
      <c r="N212" s="87">
        <v>5339233</v>
      </c>
      <c r="O212" s="87">
        <v>5339233</v>
      </c>
      <c r="P212" s="371" t="s">
        <v>122</v>
      </c>
      <c r="Q212" s="371"/>
      <c r="R212" s="371"/>
      <c r="S212" s="84" t="s">
        <v>87</v>
      </c>
      <c r="T212" s="285" t="s">
        <v>123</v>
      </c>
      <c r="U212" s="85">
        <v>1</v>
      </c>
      <c r="V212" s="288">
        <f t="shared" si="12"/>
        <v>1</v>
      </c>
      <c r="W212" s="206">
        <f t="shared" si="13"/>
        <v>1</v>
      </c>
      <c r="X212" s="286">
        <f t="shared" si="14"/>
        <v>1</v>
      </c>
      <c r="Y212" s="283">
        <f t="shared" si="5"/>
        <v>1</v>
      </c>
    </row>
    <row r="213" spans="1:25" s="86" customFormat="1" ht="135" x14ac:dyDescent="0.25">
      <c r="A213" s="372" t="s">
        <v>117</v>
      </c>
      <c r="B213" s="372"/>
      <c r="C213" s="76" t="s">
        <v>639</v>
      </c>
      <c r="D213" s="77" t="s">
        <v>660</v>
      </c>
      <c r="E213" s="78" t="s">
        <v>1935</v>
      </c>
      <c r="F213" s="460" t="s">
        <v>1799</v>
      </c>
      <c r="G213" s="461"/>
      <c r="H213" s="460" t="s">
        <v>1688</v>
      </c>
      <c r="I213" s="461"/>
      <c r="J213" s="80" t="s">
        <v>1793</v>
      </c>
      <c r="K213" s="81"/>
      <c r="L213" s="81"/>
      <c r="M213" s="79"/>
      <c r="N213" s="87">
        <v>2066800</v>
      </c>
      <c r="O213" s="83">
        <v>0</v>
      </c>
      <c r="P213" s="371" t="s">
        <v>122</v>
      </c>
      <c r="Q213" s="371"/>
      <c r="R213" s="371"/>
      <c r="S213" s="84" t="s">
        <v>87</v>
      </c>
      <c r="T213" s="285" t="s">
        <v>123</v>
      </c>
      <c r="U213" s="85">
        <v>1</v>
      </c>
      <c r="V213" s="288">
        <f t="shared" si="12"/>
        <v>1</v>
      </c>
      <c r="W213" s="206">
        <f t="shared" si="13"/>
        <v>0</v>
      </c>
      <c r="X213" s="286">
        <f t="shared" si="14"/>
        <v>0</v>
      </c>
      <c r="Y213" s="283">
        <f t="shared" si="5"/>
        <v>0</v>
      </c>
    </row>
    <row r="214" spans="1:25" s="86" customFormat="1" ht="135" x14ac:dyDescent="0.25">
      <c r="A214" s="372" t="s">
        <v>117</v>
      </c>
      <c r="B214" s="372"/>
      <c r="C214" s="76" t="s">
        <v>639</v>
      </c>
      <c r="D214" s="77" t="s">
        <v>660</v>
      </c>
      <c r="E214" s="78" t="s">
        <v>1935</v>
      </c>
      <c r="F214" s="460" t="s">
        <v>1799</v>
      </c>
      <c r="G214" s="461"/>
      <c r="H214" s="460" t="s">
        <v>1634</v>
      </c>
      <c r="I214" s="461"/>
      <c r="J214" s="80" t="s">
        <v>1793</v>
      </c>
      <c r="K214" s="81"/>
      <c r="L214" s="81"/>
      <c r="M214" s="79"/>
      <c r="N214" s="87">
        <v>126001386</v>
      </c>
      <c r="O214" s="87">
        <v>126001386</v>
      </c>
      <c r="P214" s="371" t="s">
        <v>122</v>
      </c>
      <c r="Q214" s="371"/>
      <c r="R214" s="371"/>
      <c r="S214" s="84" t="s">
        <v>87</v>
      </c>
      <c r="T214" s="285" t="s">
        <v>123</v>
      </c>
      <c r="U214" s="85">
        <v>1</v>
      </c>
      <c r="V214" s="288">
        <f t="shared" si="12"/>
        <v>1</v>
      </c>
      <c r="W214" s="206">
        <f t="shared" si="13"/>
        <v>1</v>
      </c>
      <c r="X214" s="286">
        <f t="shared" si="14"/>
        <v>1</v>
      </c>
      <c r="Y214" s="283">
        <f t="shared" si="5"/>
        <v>1</v>
      </c>
    </row>
    <row r="215" spans="1:25" s="86" customFormat="1" ht="128.25" x14ac:dyDescent="0.25">
      <c r="A215" s="372" t="s">
        <v>117</v>
      </c>
      <c r="B215" s="372"/>
      <c r="C215" s="76" t="s">
        <v>639</v>
      </c>
      <c r="D215" s="77" t="s">
        <v>698</v>
      </c>
      <c r="E215" s="78" t="s">
        <v>1935</v>
      </c>
      <c r="F215" s="460" t="s">
        <v>1800</v>
      </c>
      <c r="G215" s="461"/>
      <c r="H215" s="460" t="s">
        <v>1832</v>
      </c>
      <c r="I215" s="461"/>
      <c r="J215" s="80" t="s">
        <v>1793</v>
      </c>
      <c r="K215" s="81">
        <v>43119</v>
      </c>
      <c r="L215" s="81">
        <v>43419</v>
      </c>
      <c r="M215" s="79" t="s">
        <v>1931</v>
      </c>
      <c r="N215" s="87">
        <v>55109500</v>
      </c>
      <c r="O215" s="87">
        <v>55109500</v>
      </c>
      <c r="P215" s="371" t="s">
        <v>122</v>
      </c>
      <c r="Q215" s="371"/>
      <c r="R215" s="371"/>
      <c r="S215" s="84" t="s">
        <v>87</v>
      </c>
      <c r="T215" s="285" t="s">
        <v>123</v>
      </c>
      <c r="U215" s="85">
        <v>1</v>
      </c>
      <c r="V215" s="288">
        <f t="shared" si="12"/>
        <v>1</v>
      </c>
      <c r="W215" s="206">
        <f t="shared" si="13"/>
        <v>1</v>
      </c>
      <c r="X215" s="286">
        <f t="shared" si="14"/>
        <v>1</v>
      </c>
      <c r="Y215" s="283">
        <f t="shared" si="5"/>
        <v>1</v>
      </c>
    </row>
    <row r="216" spans="1:25" s="86" customFormat="1" ht="128.25" x14ac:dyDescent="0.25">
      <c r="A216" s="372" t="s">
        <v>117</v>
      </c>
      <c r="B216" s="372"/>
      <c r="C216" s="76" t="s">
        <v>76</v>
      </c>
      <c r="D216" s="77" t="s">
        <v>698</v>
      </c>
      <c r="E216" s="78" t="s">
        <v>1935</v>
      </c>
      <c r="F216" s="460" t="s">
        <v>1800</v>
      </c>
      <c r="G216" s="461"/>
      <c r="H216" s="460" t="s">
        <v>1833</v>
      </c>
      <c r="I216" s="461"/>
      <c r="J216" s="80" t="s">
        <v>1793</v>
      </c>
      <c r="K216" s="81">
        <v>43119</v>
      </c>
      <c r="L216" s="81">
        <v>43419</v>
      </c>
      <c r="M216" s="79" t="s">
        <v>1932</v>
      </c>
      <c r="N216" s="87">
        <v>79201500</v>
      </c>
      <c r="O216" s="87">
        <v>79201500</v>
      </c>
      <c r="P216" s="371" t="s">
        <v>122</v>
      </c>
      <c r="Q216" s="371"/>
      <c r="R216" s="371"/>
      <c r="S216" s="84" t="s">
        <v>87</v>
      </c>
      <c r="T216" s="285" t="s">
        <v>123</v>
      </c>
      <c r="U216" s="85">
        <v>1</v>
      </c>
      <c r="V216" s="288">
        <f t="shared" si="12"/>
        <v>1</v>
      </c>
      <c r="W216" s="206">
        <f t="shared" si="13"/>
        <v>1</v>
      </c>
      <c r="X216" s="286">
        <f t="shared" si="14"/>
        <v>1</v>
      </c>
      <c r="Y216" s="283">
        <f t="shared" si="5"/>
        <v>1</v>
      </c>
    </row>
    <row r="217" spans="1:25" s="86" customFormat="1" ht="128.25" x14ac:dyDescent="0.25">
      <c r="A217" s="372" t="s">
        <v>117</v>
      </c>
      <c r="B217" s="372"/>
      <c r="C217" s="76" t="s">
        <v>76</v>
      </c>
      <c r="D217" s="77" t="s">
        <v>698</v>
      </c>
      <c r="E217" s="78" t="s">
        <v>1935</v>
      </c>
      <c r="F217" s="460" t="s">
        <v>1800</v>
      </c>
      <c r="G217" s="461"/>
      <c r="H217" s="460" t="s">
        <v>1834</v>
      </c>
      <c r="I217" s="461"/>
      <c r="J217" s="80" t="s">
        <v>1793</v>
      </c>
      <c r="K217" s="81">
        <v>43119</v>
      </c>
      <c r="L217" s="81">
        <v>43419</v>
      </c>
      <c r="M217" s="79" t="s">
        <v>1933</v>
      </c>
      <c r="N217" s="87">
        <v>73178500</v>
      </c>
      <c r="O217" s="87">
        <v>73178500</v>
      </c>
      <c r="P217" s="371" t="s">
        <v>122</v>
      </c>
      <c r="Q217" s="371"/>
      <c r="R217" s="371"/>
      <c r="S217" s="84" t="s">
        <v>87</v>
      </c>
      <c r="T217" s="285" t="s">
        <v>123</v>
      </c>
      <c r="U217" s="85">
        <v>1</v>
      </c>
      <c r="V217" s="288">
        <f t="shared" si="12"/>
        <v>1</v>
      </c>
      <c r="W217" s="206">
        <f t="shared" si="13"/>
        <v>1</v>
      </c>
      <c r="X217" s="286">
        <f t="shared" si="14"/>
        <v>1</v>
      </c>
      <c r="Y217" s="283">
        <f t="shared" si="5"/>
        <v>1</v>
      </c>
    </row>
    <row r="218" spans="1:25" s="86" customFormat="1" ht="128.25" x14ac:dyDescent="0.25">
      <c r="A218" s="372" t="s">
        <v>117</v>
      </c>
      <c r="B218" s="372"/>
      <c r="C218" s="76" t="s">
        <v>76</v>
      </c>
      <c r="D218" s="77" t="s">
        <v>698</v>
      </c>
      <c r="E218" s="78" t="s">
        <v>1935</v>
      </c>
      <c r="F218" s="460" t="s">
        <v>1800</v>
      </c>
      <c r="G218" s="461"/>
      <c r="H218" s="460" t="s">
        <v>1789</v>
      </c>
      <c r="I218" s="461"/>
      <c r="J218" s="80" t="s">
        <v>1793</v>
      </c>
      <c r="K218" s="81">
        <v>43123</v>
      </c>
      <c r="L218" s="81">
        <v>43453</v>
      </c>
      <c r="M218" s="79" t="s">
        <v>1797</v>
      </c>
      <c r="N218" s="87">
        <v>3242433</v>
      </c>
      <c r="O218" s="87">
        <v>3242433</v>
      </c>
      <c r="P218" s="371" t="s">
        <v>122</v>
      </c>
      <c r="Q218" s="371"/>
      <c r="R218" s="371"/>
      <c r="S218" s="84" t="s">
        <v>87</v>
      </c>
      <c r="T218" s="285" t="s">
        <v>123</v>
      </c>
      <c r="U218" s="85">
        <v>1</v>
      </c>
      <c r="V218" s="288">
        <f t="shared" si="12"/>
        <v>1</v>
      </c>
      <c r="W218" s="206">
        <f t="shared" si="13"/>
        <v>1</v>
      </c>
      <c r="X218" s="286">
        <f t="shared" si="14"/>
        <v>1</v>
      </c>
      <c r="Y218" s="283">
        <f t="shared" si="5"/>
        <v>1</v>
      </c>
    </row>
    <row r="219" spans="1:25" s="86" customFormat="1" ht="128.25" x14ac:dyDescent="0.25">
      <c r="A219" s="372" t="s">
        <v>117</v>
      </c>
      <c r="B219" s="372"/>
      <c r="C219" s="76" t="s">
        <v>76</v>
      </c>
      <c r="D219" s="77" t="s">
        <v>698</v>
      </c>
      <c r="E219" s="78" t="s">
        <v>1935</v>
      </c>
      <c r="F219" s="460" t="s">
        <v>1800</v>
      </c>
      <c r="G219" s="461"/>
      <c r="H219" s="460" t="s">
        <v>1835</v>
      </c>
      <c r="I219" s="461"/>
      <c r="J219" s="80" t="s">
        <v>1793</v>
      </c>
      <c r="K219" s="81">
        <v>43329</v>
      </c>
      <c r="L219" s="81">
        <v>43449</v>
      </c>
      <c r="M219" s="79" t="s">
        <v>1797</v>
      </c>
      <c r="N219" s="87">
        <v>10734800</v>
      </c>
      <c r="O219" s="87">
        <v>10734800</v>
      </c>
      <c r="P219" s="371" t="s">
        <v>122</v>
      </c>
      <c r="Q219" s="371"/>
      <c r="R219" s="371"/>
      <c r="S219" s="84" t="s">
        <v>87</v>
      </c>
      <c r="T219" s="285" t="s">
        <v>123</v>
      </c>
      <c r="U219" s="85">
        <v>1</v>
      </c>
      <c r="V219" s="288">
        <f t="shared" si="12"/>
        <v>1</v>
      </c>
      <c r="W219" s="206">
        <f t="shared" si="13"/>
        <v>1</v>
      </c>
      <c r="X219" s="286">
        <f t="shared" si="14"/>
        <v>1</v>
      </c>
      <c r="Y219" s="283">
        <f t="shared" si="5"/>
        <v>1</v>
      </c>
    </row>
    <row r="220" spans="1:25" s="86" customFormat="1" ht="128.25" x14ac:dyDescent="0.25">
      <c r="A220" s="372" t="s">
        <v>117</v>
      </c>
      <c r="B220" s="372"/>
      <c r="C220" s="76" t="s">
        <v>76</v>
      </c>
      <c r="D220" s="77" t="s">
        <v>698</v>
      </c>
      <c r="E220" s="78" t="s">
        <v>1935</v>
      </c>
      <c r="F220" s="460" t="s">
        <v>1800</v>
      </c>
      <c r="G220" s="461"/>
      <c r="H220" s="460" t="s">
        <v>1836</v>
      </c>
      <c r="I220" s="461"/>
      <c r="J220" s="80" t="s">
        <v>1793</v>
      </c>
      <c r="K220" s="81"/>
      <c r="L220" s="81"/>
      <c r="M220" s="79"/>
      <c r="N220" s="87">
        <v>8508133</v>
      </c>
      <c r="O220" s="87">
        <v>8508133</v>
      </c>
      <c r="P220" s="371" t="s">
        <v>122</v>
      </c>
      <c r="Q220" s="371"/>
      <c r="R220" s="371"/>
      <c r="S220" s="84" t="s">
        <v>87</v>
      </c>
      <c r="T220" s="285" t="s">
        <v>123</v>
      </c>
      <c r="U220" s="85">
        <v>1</v>
      </c>
      <c r="V220" s="288">
        <f t="shared" si="12"/>
        <v>1</v>
      </c>
      <c r="W220" s="206">
        <f t="shared" si="13"/>
        <v>1</v>
      </c>
      <c r="X220" s="286">
        <f t="shared" si="14"/>
        <v>1</v>
      </c>
      <c r="Y220" s="283">
        <f t="shared" si="5"/>
        <v>1</v>
      </c>
    </row>
    <row r="221" spans="1:25" s="86" customFormat="1" ht="128.25" x14ac:dyDescent="0.25">
      <c r="A221" s="372" t="s">
        <v>117</v>
      </c>
      <c r="B221" s="372"/>
      <c r="C221" s="76" t="s">
        <v>370</v>
      </c>
      <c r="D221" s="77" t="s">
        <v>698</v>
      </c>
      <c r="E221" s="78" t="s">
        <v>1935</v>
      </c>
      <c r="F221" s="460" t="s">
        <v>1800</v>
      </c>
      <c r="G221" s="461"/>
      <c r="H221" s="460" t="s">
        <v>1837</v>
      </c>
      <c r="I221" s="461"/>
      <c r="J221" s="80" t="s">
        <v>1793</v>
      </c>
      <c r="K221" s="81"/>
      <c r="L221" s="81"/>
      <c r="M221" s="79"/>
      <c r="N221" s="87">
        <v>12227600</v>
      </c>
      <c r="O221" s="87">
        <v>12227600</v>
      </c>
      <c r="P221" s="371" t="s">
        <v>122</v>
      </c>
      <c r="Q221" s="371"/>
      <c r="R221" s="371"/>
      <c r="S221" s="84" t="s">
        <v>87</v>
      </c>
      <c r="T221" s="285" t="s">
        <v>123</v>
      </c>
      <c r="U221" s="85">
        <v>1</v>
      </c>
      <c r="V221" s="288">
        <f t="shared" si="12"/>
        <v>1</v>
      </c>
      <c r="W221" s="206">
        <f t="shared" si="13"/>
        <v>1</v>
      </c>
      <c r="X221" s="286">
        <f t="shared" si="14"/>
        <v>1</v>
      </c>
      <c r="Y221" s="283">
        <f t="shared" si="5"/>
        <v>1</v>
      </c>
    </row>
    <row r="222" spans="1:25" s="86" customFormat="1" ht="128.25" x14ac:dyDescent="0.25">
      <c r="A222" s="372" t="s">
        <v>117</v>
      </c>
      <c r="B222" s="372"/>
      <c r="C222" s="76" t="s">
        <v>370</v>
      </c>
      <c r="D222" s="77" t="s">
        <v>698</v>
      </c>
      <c r="E222" s="78" t="s">
        <v>1935</v>
      </c>
      <c r="F222" s="460" t="s">
        <v>1800</v>
      </c>
      <c r="G222" s="461"/>
      <c r="H222" s="460" t="s">
        <v>1838</v>
      </c>
      <c r="I222" s="461"/>
      <c r="J222" s="80" t="s">
        <v>1793</v>
      </c>
      <c r="K222" s="81"/>
      <c r="L222" s="81"/>
      <c r="M222" s="79"/>
      <c r="N222" s="87">
        <v>11297733</v>
      </c>
      <c r="O222" s="87">
        <v>11297733</v>
      </c>
      <c r="P222" s="371" t="s">
        <v>122</v>
      </c>
      <c r="Q222" s="371"/>
      <c r="R222" s="371"/>
      <c r="S222" s="84" t="s">
        <v>87</v>
      </c>
      <c r="T222" s="285" t="s">
        <v>123</v>
      </c>
      <c r="U222" s="85">
        <v>1</v>
      </c>
      <c r="V222" s="288">
        <f t="shared" si="12"/>
        <v>1</v>
      </c>
      <c r="W222" s="206">
        <f t="shared" si="13"/>
        <v>1</v>
      </c>
      <c r="X222" s="286">
        <f t="shared" si="14"/>
        <v>1</v>
      </c>
      <c r="Y222" s="283">
        <f t="shared" si="5"/>
        <v>1</v>
      </c>
    </row>
    <row r="223" spans="1:25" s="86" customFormat="1" ht="128.25" x14ac:dyDescent="0.25">
      <c r="A223" s="372" t="s">
        <v>117</v>
      </c>
      <c r="B223" s="372"/>
      <c r="C223" s="76" t="s">
        <v>370</v>
      </c>
      <c r="D223" s="77" t="s">
        <v>698</v>
      </c>
      <c r="E223" s="78" t="s">
        <v>1935</v>
      </c>
      <c r="F223" s="460" t="s">
        <v>1800</v>
      </c>
      <c r="G223" s="461"/>
      <c r="H223" s="460" t="s">
        <v>1687</v>
      </c>
      <c r="I223" s="461"/>
      <c r="J223" s="80" t="s">
        <v>1793</v>
      </c>
      <c r="K223" s="81"/>
      <c r="L223" s="81"/>
      <c r="M223" s="79"/>
      <c r="N223" s="87">
        <v>453400</v>
      </c>
      <c r="O223" s="87">
        <v>453400</v>
      </c>
      <c r="P223" s="371" t="s">
        <v>122</v>
      </c>
      <c r="Q223" s="371"/>
      <c r="R223" s="371"/>
      <c r="S223" s="84" t="s">
        <v>87</v>
      </c>
      <c r="T223" s="285" t="s">
        <v>123</v>
      </c>
      <c r="U223" s="85">
        <v>1</v>
      </c>
      <c r="V223" s="288">
        <f t="shared" si="12"/>
        <v>1</v>
      </c>
      <c r="W223" s="206">
        <f t="shared" si="13"/>
        <v>1</v>
      </c>
      <c r="X223" s="286">
        <f t="shared" si="14"/>
        <v>1</v>
      </c>
      <c r="Y223" s="283">
        <f t="shared" si="5"/>
        <v>1</v>
      </c>
    </row>
    <row r="224" spans="1:25" s="86" customFormat="1" ht="128.25" x14ac:dyDescent="0.25">
      <c r="A224" s="372" t="s">
        <v>117</v>
      </c>
      <c r="B224" s="372"/>
      <c r="C224" s="76" t="s">
        <v>370</v>
      </c>
      <c r="D224" s="77" t="s">
        <v>698</v>
      </c>
      <c r="E224" s="78" t="s">
        <v>1935</v>
      </c>
      <c r="F224" s="460" t="s">
        <v>1800</v>
      </c>
      <c r="G224" s="461"/>
      <c r="H224" s="460" t="s">
        <v>1687</v>
      </c>
      <c r="I224" s="461"/>
      <c r="J224" s="80" t="s">
        <v>1793</v>
      </c>
      <c r="K224" s="81"/>
      <c r="L224" s="81"/>
      <c r="M224" s="79"/>
      <c r="N224" s="87">
        <v>1241567</v>
      </c>
      <c r="O224" s="87">
        <v>1241567</v>
      </c>
      <c r="P224" s="371" t="s">
        <v>122</v>
      </c>
      <c r="Q224" s="371"/>
      <c r="R224" s="371"/>
      <c r="S224" s="84" t="s">
        <v>87</v>
      </c>
      <c r="T224" s="285" t="s">
        <v>123</v>
      </c>
      <c r="U224" s="85">
        <v>1</v>
      </c>
      <c r="V224" s="288">
        <f t="shared" si="12"/>
        <v>1</v>
      </c>
      <c r="W224" s="206">
        <f t="shared" si="13"/>
        <v>1</v>
      </c>
      <c r="X224" s="286">
        <f t="shared" si="14"/>
        <v>1</v>
      </c>
      <c r="Y224" s="283">
        <f t="shared" ref="Y224:Y227" si="15">X224</f>
        <v>1</v>
      </c>
    </row>
    <row r="225" spans="1:25" s="86" customFormat="1" ht="128.25" x14ac:dyDescent="0.25">
      <c r="A225" s="372" t="s">
        <v>117</v>
      </c>
      <c r="B225" s="372"/>
      <c r="C225" s="76" t="s">
        <v>370</v>
      </c>
      <c r="D225" s="77" t="s">
        <v>699</v>
      </c>
      <c r="E225" s="78" t="s">
        <v>1935</v>
      </c>
      <c r="F225" s="460" t="s">
        <v>1801</v>
      </c>
      <c r="G225" s="461"/>
      <c r="H225" s="460" t="s">
        <v>1839</v>
      </c>
      <c r="I225" s="461"/>
      <c r="J225" s="80" t="s">
        <v>1793</v>
      </c>
      <c r="K225" s="81"/>
      <c r="L225" s="81"/>
      <c r="M225" s="79"/>
      <c r="N225" s="87">
        <v>18876000</v>
      </c>
      <c r="O225" s="87">
        <v>18876000</v>
      </c>
      <c r="P225" s="371" t="s">
        <v>122</v>
      </c>
      <c r="Q225" s="371"/>
      <c r="R225" s="371"/>
      <c r="S225" s="84" t="s">
        <v>87</v>
      </c>
      <c r="T225" s="285" t="s">
        <v>123</v>
      </c>
      <c r="U225" s="85">
        <v>1</v>
      </c>
      <c r="V225" s="288">
        <f t="shared" si="12"/>
        <v>1</v>
      </c>
      <c r="W225" s="206">
        <f t="shared" si="13"/>
        <v>1</v>
      </c>
      <c r="X225" s="286">
        <f t="shared" si="14"/>
        <v>1</v>
      </c>
      <c r="Y225" s="283">
        <f t="shared" si="15"/>
        <v>1</v>
      </c>
    </row>
    <row r="226" spans="1:25" s="86" customFormat="1" ht="128.25" x14ac:dyDescent="0.25">
      <c r="A226" s="372" t="s">
        <v>117</v>
      </c>
      <c r="B226" s="372"/>
      <c r="C226" s="76" t="s">
        <v>370</v>
      </c>
      <c r="D226" s="77" t="s">
        <v>699</v>
      </c>
      <c r="E226" s="78" t="s">
        <v>1935</v>
      </c>
      <c r="F226" s="460" t="s">
        <v>1801</v>
      </c>
      <c r="G226" s="461"/>
      <c r="H226" s="460" t="s">
        <v>1840</v>
      </c>
      <c r="I226" s="461"/>
      <c r="J226" s="80" t="s">
        <v>1793</v>
      </c>
      <c r="K226" s="81"/>
      <c r="L226" s="81"/>
      <c r="M226" s="79"/>
      <c r="N226" s="87">
        <v>10579333</v>
      </c>
      <c r="O226" s="87">
        <v>10579333</v>
      </c>
      <c r="P226" s="371" t="s">
        <v>122</v>
      </c>
      <c r="Q226" s="371"/>
      <c r="R226" s="371"/>
      <c r="S226" s="84" t="s">
        <v>87</v>
      </c>
      <c r="T226" s="285" t="s">
        <v>123</v>
      </c>
      <c r="U226" s="85">
        <v>1</v>
      </c>
      <c r="V226" s="288">
        <f t="shared" si="12"/>
        <v>1</v>
      </c>
      <c r="W226" s="206">
        <f t="shared" si="13"/>
        <v>1</v>
      </c>
      <c r="X226" s="286">
        <f t="shared" si="14"/>
        <v>1</v>
      </c>
      <c r="Y226" s="283">
        <f t="shared" si="15"/>
        <v>1</v>
      </c>
    </row>
    <row r="227" spans="1:25" s="86" customFormat="1" ht="212.25" customHeight="1" x14ac:dyDescent="0.25">
      <c r="A227" s="368" t="s">
        <v>701</v>
      </c>
      <c r="B227" s="368"/>
      <c r="C227" s="76" t="s">
        <v>639</v>
      </c>
      <c r="D227" s="77" t="s">
        <v>656</v>
      </c>
      <c r="E227" s="78" t="s">
        <v>657</v>
      </c>
      <c r="F227" s="369" t="s">
        <v>658</v>
      </c>
      <c r="G227" s="369"/>
      <c r="H227" s="370" t="s">
        <v>702</v>
      </c>
      <c r="I227" s="370"/>
      <c r="J227" s="80" t="s">
        <v>659</v>
      </c>
      <c r="K227" s="81">
        <v>43101</v>
      </c>
      <c r="L227" s="81">
        <v>43147</v>
      </c>
      <c r="M227" s="79" t="s">
        <v>257</v>
      </c>
      <c r="N227" s="83" t="s">
        <v>258</v>
      </c>
      <c r="O227" s="83" t="s">
        <v>258</v>
      </c>
      <c r="P227" s="371" t="s">
        <v>703</v>
      </c>
      <c r="Q227" s="371"/>
      <c r="R227" s="371"/>
      <c r="S227" s="84" t="s">
        <v>87</v>
      </c>
      <c r="T227" s="45" t="s">
        <v>38</v>
      </c>
      <c r="U227" s="85">
        <v>1</v>
      </c>
      <c r="V227" s="205">
        <f>+U227</f>
        <v>1</v>
      </c>
      <c r="W227" s="206">
        <v>1</v>
      </c>
      <c r="X227" s="56">
        <f>+W227/V227</f>
        <v>1</v>
      </c>
      <c r="Y227" s="283">
        <f t="shared" si="15"/>
        <v>1</v>
      </c>
    </row>
    <row r="228" spans="1:25" s="86" customFormat="1" ht="101.25" customHeight="1" x14ac:dyDescent="0.25">
      <c r="A228" s="368" t="s">
        <v>701</v>
      </c>
      <c r="B228" s="368"/>
      <c r="C228" s="76" t="s">
        <v>639</v>
      </c>
      <c r="D228" s="77" t="s">
        <v>656</v>
      </c>
      <c r="E228" s="78" t="s">
        <v>657</v>
      </c>
      <c r="F228" s="369" t="s">
        <v>658</v>
      </c>
      <c r="G228" s="369"/>
      <c r="H228" s="370" t="s">
        <v>704</v>
      </c>
      <c r="I228" s="370"/>
      <c r="J228" s="80" t="s">
        <v>659</v>
      </c>
      <c r="K228" s="81">
        <v>43101</v>
      </c>
      <c r="L228" s="81">
        <v>43147</v>
      </c>
      <c r="M228" s="79" t="s">
        <v>257</v>
      </c>
      <c r="N228" s="83" t="s">
        <v>258</v>
      </c>
      <c r="O228" s="83" t="s">
        <v>258</v>
      </c>
      <c r="P228" s="371" t="s">
        <v>705</v>
      </c>
      <c r="Q228" s="371"/>
      <c r="R228" s="371"/>
      <c r="S228" s="84" t="s">
        <v>87</v>
      </c>
      <c r="T228" s="305" t="s">
        <v>38</v>
      </c>
      <c r="U228" s="85">
        <v>1</v>
      </c>
      <c r="V228" s="308">
        <f t="shared" ref="V228:V238" si="16">+U228</f>
        <v>1</v>
      </c>
      <c r="W228" s="206">
        <v>1</v>
      </c>
      <c r="X228" s="306">
        <f t="shared" ref="X228:X238" si="17">+W228/V228</f>
        <v>1</v>
      </c>
      <c r="Y228" s="283">
        <f t="shared" ref="Y228:Y238" si="18">X228</f>
        <v>1</v>
      </c>
    </row>
    <row r="229" spans="1:25" s="86" customFormat="1" ht="101.25" customHeight="1" x14ac:dyDescent="0.25">
      <c r="A229" s="368" t="s">
        <v>701</v>
      </c>
      <c r="B229" s="368"/>
      <c r="C229" s="76" t="s">
        <v>639</v>
      </c>
      <c r="D229" s="77" t="s">
        <v>656</v>
      </c>
      <c r="E229" s="78" t="s">
        <v>657</v>
      </c>
      <c r="F229" s="369" t="s">
        <v>658</v>
      </c>
      <c r="G229" s="369"/>
      <c r="H229" s="370" t="s">
        <v>706</v>
      </c>
      <c r="I229" s="370"/>
      <c r="J229" s="80" t="s">
        <v>659</v>
      </c>
      <c r="K229" s="81">
        <v>43101</v>
      </c>
      <c r="L229" s="81">
        <v>43147</v>
      </c>
      <c r="M229" s="79" t="s">
        <v>257</v>
      </c>
      <c r="N229" s="83" t="s">
        <v>258</v>
      </c>
      <c r="O229" s="83" t="s">
        <v>258</v>
      </c>
      <c r="P229" s="371" t="s">
        <v>707</v>
      </c>
      <c r="Q229" s="371"/>
      <c r="R229" s="371"/>
      <c r="S229" s="84" t="s">
        <v>87</v>
      </c>
      <c r="T229" s="305" t="s">
        <v>38</v>
      </c>
      <c r="U229" s="85">
        <v>1</v>
      </c>
      <c r="V229" s="308">
        <f t="shared" si="16"/>
        <v>1</v>
      </c>
      <c r="W229" s="206">
        <v>1</v>
      </c>
      <c r="X229" s="306">
        <f t="shared" si="17"/>
        <v>1</v>
      </c>
      <c r="Y229" s="283">
        <f t="shared" si="18"/>
        <v>1</v>
      </c>
    </row>
    <row r="230" spans="1:25" s="86" customFormat="1" ht="206.25" customHeight="1" x14ac:dyDescent="0.25">
      <c r="A230" s="368" t="s">
        <v>701</v>
      </c>
      <c r="B230" s="368"/>
      <c r="C230" s="76" t="s">
        <v>639</v>
      </c>
      <c r="D230" s="77" t="s">
        <v>656</v>
      </c>
      <c r="E230" s="78" t="s">
        <v>657</v>
      </c>
      <c r="F230" s="369" t="s">
        <v>658</v>
      </c>
      <c r="G230" s="369"/>
      <c r="H230" s="370" t="s">
        <v>708</v>
      </c>
      <c r="I230" s="370"/>
      <c r="J230" s="80" t="s">
        <v>659</v>
      </c>
      <c r="K230" s="81">
        <v>43101</v>
      </c>
      <c r="L230" s="100" t="s">
        <v>709</v>
      </c>
      <c r="M230" s="79" t="s">
        <v>257</v>
      </c>
      <c r="N230" s="83" t="s">
        <v>258</v>
      </c>
      <c r="O230" s="83" t="s">
        <v>258</v>
      </c>
      <c r="P230" s="371" t="s">
        <v>710</v>
      </c>
      <c r="Q230" s="371"/>
      <c r="R230" s="371"/>
      <c r="S230" s="84" t="s">
        <v>87</v>
      </c>
      <c r="T230" s="305" t="s">
        <v>38</v>
      </c>
      <c r="U230" s="85">
        <v>1</v>
      </c>
      <c r="V230" s="308">
        <f t="shared" si="16"/>
        <v>1</v>
      </c>
      <c r="W230" s="206">
        <v>1</v>
      </c>
      <c r="X230" s="306">
        <f t="shared" si="17"/>
        <v>1</v>
      </c>
      <c r="Y230" s="283">
        <f t="shared" si="18"/>
        <v>1</v>
      </c>
    </row>
    <row r="231" spans="1:25" s="86" customFormat="1" ht="206.25" customHeight="1" x14ac:dyDescent="0.25">
      <c r="A231" s="368" t="s">
        <v>701</v>
      </c>
      <c r="B231" s="368"/>
      <c r="C231" s="76" t="s">
        <v>639</v>
      </c>
      <c r="D231" s="77" t="s">
        <v>656</v>
      </c>
      <c r="E231" s="78" t="s">
        <v>657</v>
      </c>
      <c r="F231" s="369" t="s">
        <v>658</v>
      </c>
      <c r="G231" s="369"/>
      <c r="H231" s="370" t="s">
        <v>711</v>
      </c>
      <c r="I231" s="370"/>
      <c r="J231" s="80" t="s">
        <v>659</v>
      </c>
      <c r="K231" s="81">
        <v>43101</v>
      </c>
      <c r="L231" s="100" t="s">
        <v>709</v>
      </c>
      <c r="M231" s="79" t="s">
        <v>257</v>
      </c>
      <c r="N231" s="83" t="s">
        <v>258</v>
      </c>
      <c r="O231" s="83" t="s">
        <v>258</v>
      </c>
      <c r="P231" s="371" t="s">
        <v>712</v>
      </c>
      <c r="Q231" s="371"/>
      <c r="R231" s="371"/>
      <c r="S231" s="84" t="s">
        <v>87</v>
      </c>
      <c r="T231" s="305" t="s">
        <v>38</v>
      </c>
      <c r="U231" s="85">
        <v>1</v>
      </c>
      <c r="V231" s="308">
        <f t="shared" si="16"/>
        <v>1</v>
      </c>
      <c r="W231" s="206">
        <v>1</v>
      </c>
      <c r="X231" s="306">
        <f t="shared" si="17"/>
        <v>1</v>
      </c>
      <c r="Y231" s="283">
        <f t="shared" si="18"/>
        <v>1</v>
      </c>
    </row>
    <row r="232" spans="1:25" s="86" customFormat="1" ht="206.25" customHeight="1" x14ac:dyDescent="0.25">
      <c r="A232" s="368" t="s">
        <v>701</v>
      </c>
      <c r="B232" s="368"/>
      <c r="C232" s="76" t="s">
        <v>639</v>
      </c>
      <c r="D232" s="77" t="s">
        <v>656</v>
      </c>
      <c r="E232" s="78" t="s">
        <v>657</v>
      </c>
      <c r="F232" s="369" t="s">
        <v>658</v>
      </c>
      <c r="G232" s="369"/>
      <c r="H232" s="370" t="s">
        <v>713</v>
      </c>
      <c r="I232" s="370"/>
      <c r="J232" s="80" t="s">
        <v>659</v>
      </c>
      <c r="K232" s="81">
        <v>43101</v>
      </c>
      <c r="L232" s="100" t="s">
        <v>709</v>
      </c>
      <c r="M232" s="79" t="s">
        <v>257</v>
      </c>
      <c r="N232" s="83" t="s">
        <v>258</v>
      </c>
      <c r="O232" s="83" t="s">
        <v>258</v>
      </c>
      <c r="P232" s="371" t="s">
        <v>714</v>
      </c>
      <c r="Q232" s="371"/>
      <c r="R232" s="371"/>
      <c r="S232" s="84" t="s">
        <v>87</v>
      </c>
      <c r="T232" s="305" t="s">
        <v>38</v>
      </c>
      <c r="U232" s="85">
        <v>1</v>
      </c>
      <c r="V232" s="308">
        <f t="shared" si="16"/>
        <v>1</v>
      </c>
      <c r="W232" s="206">
        <v>1</v>
      </c>
      <c r="X232" s="306">
        <f t="shared" si="17"/>
        <v>1</v>
      </c>
      <c r="Y232" s="283">
        <f t="shared" si="18"/>
        <v>1</v>
      </c>
    </row>
    <row r="233" spans="1:25" s="86" customFormat="1" ht="266.25" customHeight="1" x14ac:dyDescent="0.25">
      <c r="A233" s="368" t="s">
        <v>701</v>
      </c>
      <c r="B233" s="368"/>
      <c r="C233" s="76" t="s">
        <v>639</v>
      </c>
      <c r="D233" s="77" t="s">
        <v>656</v>
      </c>
      <c r="E233" s="78" t="s">
        <v>657</v>
      </c>
      <c r="F233" s="369" t="s">
        <v>658</v>
      </c>
      <c r="G233" s="369"/>
      <c r="H233" s="370" t="s">
        <v>715</v>
      </c>
      <c r="I233" s="370"/>
      <c r="J233" s="80" t="s">
        <v>659</v>
      </c>
      <c r="K233" s="81">
        <v>43101</v>
      </c>
      <c r="L233" s="100" t="s">
        <v>709</v>
      </c>
      <c r="M233" s="79" t="s">
        <v>257</v>
      </c>
      <c r="N233" s="83" t="s">
        <v>258</v>
      </c>
      <c r="O233" s="83" t="s">
        <v>258</v>
      </c>
      <c r="P233" s="371" t="s">
        <v>716</v>
      </c>
      <c r="Q233" s="371"/>
      <c r="R233" s="371"/>
      <c r="S233" s="84" t="s">
        <v>87</v>
      </c>
      <c r="T233" s="305" t="s">
        <v>38</v>
      </c>
      <c r="U233" s="85">
        <v>1</v>
      </c>
      <c r="V233" s="308">
        <f t="shared" si="16"/>
        <v>1</v>
      </c>
      <c r="W233" s="206">
        <v>1</v>
      </c>
      <c r="X233" s="306">
        <f t="shared" si="17"/>
        <v>1</v>
      </c>
      <c r="Y233" s="283">
        <f t="shared" si="18"/>
        <v>1</v>
      </c>
    </row>
    <row r="234" spans="1:25" s="86" customFormat="1" ht="206.25" customHeight="1" x14ac:dyDescent="0.25">
      <c r="A234" s="368" t="s">
        <v>701</v>
      </c>
      <c r="B234" s="368"/>
      <c r="C234" s="76" t="s">
        <v>639</v>
      </c>
      <c r="D234" s="77" t="s">
        <v>656</v>
      </c>
      <c r="E234" s="78" t="s">
        <v>657</v>
      </c>
      <c r="F234" s="369" t="s">
        <v>658</v>
      </c>
      <c r="G234" s="369"/>
      <c r="H234" s="370" t="s">
        <v>717</v>
      </c>
      <c r="I234" s="370"/>
      <c r="J234" s="80" t="s">
        <v>659</v>
      </c>
      <c r="K234" s="81">
        <v>43101</v>
      </c>
      <c r="L234" s="100" t="s">
        <v>709</v>
      </c>
      <c r="M234" s="79" t="s">
        <v>257</v>
      </c>
      <c r="N234" s="83" t="s">
        <v>258</v>
      </c>
      <c r="O234" s="83" t="s">
        <v>258</v>
      </c>
      <c r="P234" s="371" t="s">
        <v>718</v>
      </c>
      <c r="Q234" s="371"/>
      <c r="R234" s="371"/>
      <c r="S234" s="84" t="s">
        <v>87</v>
      </c>
      <c r="T234" s="305" t="s">
        <v>38</v>
      </c>
      <c r="U234" s="85">
        <v>1</v>
      </c>
      <c r="V234" s="308">
        <f t="shared" si="16"/>
        <v>1</v>
      </c>
      <c r="W234" s="206">
        <v>1</v>
      </c>
      <c r="X234" s="306">
        <f t="shared" si="17"/>
        <v>1</v>
      </c>
      <c r="Y234" s="283">
        <f t="shared" si="18"/>
        <v>1</v>
      </c>
    </row>
    <row r="235" spans="1:25" s="86" customFormat="1" ht="206.25" customHeight="1" x14ac:dyDescent="0.25">
      <c r="A235" s="368" t="s">
        <v>701</v>
      </c>
      <c r="B235" s="368"/>
      <c r="C235" s="76" t="s">
        <v>639</v>
      </c>
      <c r="D235" s="77" t="s">
        <v>656</v>
      </c>
      <c r="E235" s="78" t="s">
        <v>657</v>
      </c>
      <c r="F235" s="369" t="s">
        <v>658</v>
      </c>
      <c r="G235" s="369"/>
      <c r="H235" s="370" t="s">
        <v>719</v>
      </c>
      <c r="I235" s="370"/>
      <c r="J235" s="80" t="s">
        <v>659</v>
      </c>
      <c r="K235" s="81">
        <v>43101</v>
      </c>
      <c r="L235" s="100" t="s">
        <v>709</v>
      </c>
      <c r="M235" s="79" t="s">
        <v>257</v>
      </c>
      <c r="N235" s="83" t="s">
        <v>258</v>
      </c>
      <c r="O235" s="83" t="s">
        <v>258</v>
      </c>
      <c r="P235" s="371" t="s">
        <v>720</v>
      </c>
      <c r="Q235" s="371"/>
      <c r="R235" s="371"/>
      <c r="S235" s="84" t="s">
        <v>87</v>
      </c>
      <c r="T235" s="305" t="s">
        <v>38</v>
      </c>
      <c r="U235" s="85">
        <v>1</v>
      </c>
      <c r="V235" s="308">
        <f t="shared" si="16"/>
        <v>1</v>
      </c>
      <c r="W235" s="206">
        <v>1</v>
      </c>
      <c r="X235" s="306">
        <f t="shared" si="17"/>
        <v>1</v>
      </c>
      <c r="Y235" s="283">
        <f t="shared" si="18"/>
        <v>1</v>
      </c>
    </row>
    <row r="236" spans="1:25" s="86" customFormat="1" ht="206.25" customHeight="1" x14ac:dyDescent="0.25">
      <c r="A236" s="368" t="s">
        <v>701</v>
      </c>
      <c r="B236" s="368"/>
      <c r="C236" s="76" t="s">
        <v>639</v>
      </c>
      <c r="D236" s="77" t="s">
        <v>656</v>
      </c>
      <c r="E236" s="78" t="s">
        <v>657</v>
      </c>
      <c r="F236" s="369" t="s">
        <v>658</v>
      </c>
      <c r="G236" s="369"/>
      <c r="H236" s="370" t="s">
        <v>721</v>
      </c>
      <c r="I236" s="370"/>
      <c r="J236" s="80" t="s">
        <v>659</v>
      </c>
      <c r="K236" s="81">
        <v>43101</v>
      </c>
      <c r="L236" s="100" t="s">
        <v>709</v>
      </c>
      <c r="M236" s="79" t="s">
        <v>257</v>
      </c>
      <c r="N236" s="83" t="s">
        <v>258</v>
      </c>
      <c r="O236" s="83" t="s">
        <v>258</v>
      </c>
      <c r="P236" s="371" t="s">
        <v>722</v>
      </c>
      <c r="Q236" s="371"/>
      <c r="R236" s="371"/>
      <c r="S236" s="84" t="s">
        <v>87</v>
      </c>
      <c r="T236" s="305" t="s">
        <v>38</v>
      </c>
      <c r="U236" s="85">
        <v>1</v>
      </c>
      <c r="V236" s="308">
        <f t="shared" si="16"/>
        <v>1</v>
      </c>
      <c r="W236" s="206">
        <v>1</v>
      </c>
      <c r="X236" s="306">
        <f t="shared" si="17"/>
        <v>1</v>
      </c>
      <c r="Y236" s="283">
        <f t="shared" si="18"/>
        <v>1</v>
      </c>
    </row>
    <row r="237" spans="1:25" s="86" customFormat="1" ht="206.25" customHeight="1" x14ac:dyDescent="0.25">
      <c r="A237" s="368" t="s">
        <v>701</v>
      </c>
      <c r="B237" s="368"/>
      <c r="C237" s="76" t="s">
        <v>639</v>
      </c>
      <c r="D237" s="77" t="s">
        <v>656</v>
      </c>
      <c r="E237" s="78" t="s">
        <v>657</v>
      </c>
      <c r="F237" s="369" t="s">
        <v>658</v>
      </c>
      <c r="G237" s="369"/>
      <c r="H237" s="370" t="s">
        <v>723</v>
      </c>
      <c r="I237" s="370"/>
      <c r="J237" s="80" t="s">
        <v>659</v>
      </c>
      <c r="K237" s="81">
        <v>43101</v>
      </c>
      <c r="L237" s="100" t="s">
        <v>709</v>
      </c>
      <c r="M237" s="79" t="s">
        <v>257</v>
      </c>
      <c r="N237" s="83" t="s">
        <v>258</v>
      </c>
      <c r="O237" s="83" t="s">
        <v>258</v>
      </c>
      <c r="P237" s="371" t="s">
        <v>724</v>
      </c>
      <c r="Q237" s="371"/>
      <c r="R237" s="371"/>
      <c r="S237" s="84" t="s">
        <v>87</v>
      </c>
      <c r="T237" s="305" t="s">
        <v>38</v>
      </c>
      <c r="U237" s="85">
        <v>1</v>
      </c>
      <c r="V237" s="308">
        <f t="shared" si="16"/>
        <v>1</v>
      </c>
      <c r="W237" s="206">
        <v>1</v>
      </c>
      <c r="X237" s="306">
        <f t="shared" si="17"/>
        <v>1</v>
      </c>
      <c r="Y237" s="283">
        <f t="shared" si="18"/>
        <v>1</v>
      </c>
    </row>
    <row r="238" spans="1:25" s="86" customFormat="1" ht="185.25" customHeight="1" x14ac:dyDescent="0.25">
      <c r="A238" s="368" t="s">
        <v>725</v>
      </c>
      <c r="B238" s="368"/>
      <c r="C238" s="76" t="s">
        <v>639</v>
      </c>
      <c r="D238" s="77" t="s">
        <v>656</v>
      </c>
      <c r="E238" s="78" t="s">
        <v>657</v>
      </c>
      <c r="F238" s="369" t="s">
        <v>658</v>
      </c>
      <c r="G238" s="369"/>
      <c r="H238" s="370" t="s">
        <v>726</v>
      </c>
      <c r="I238" s="370"/>
      <c r="J238" s="80" t="s">
        <v>659</v>
      </c>
      <c r="K238" s="81">
        <v>43101</v>
      </c>
      <c r="L238" s="100" t="s">
        <v>709</v>
      </c>
      <c r="M238" s="79" t="s">
        <v>257</v>
      </c>
      <c r="N238" s="83" t="s">
        <v>258</v>
      </c>
      <c r="O238" s="83" t="s">
        <v>258</v>
      </c>
      <c r="P238" s="371" t="s">
        <v>727</v>
      </c>
      <c r="Q238" s="371"/>
      <c r="R238" s="371"/>
      <c r="S238" s="84" t="s">
        <v>87</v>
      </c>
      <c r="T238" s="305" t="s">
        <v>38</v>
      </c>
      <c r="U238" s="85">
        <v>1</v>
      </c>
      <c r="V238" s="308">
        <f t="shared" si="16"/>
        <v>1</v>
      </c>
      <c r="W238" s="206">
        <v>1</v>
      </c>
      <c r="X238" s="306">
        <f t="shared" si="17"/>
        <v>1</v>
      </c>
      <c r="Y238" s="283">
        <f t="shared" si="18"/>
        <v>1</v>
      </c>
    </row>
    <row r="239" spans="1:25" s="86" customFormat="1" ht="38.25" hidden="1" customHeight="1" x14ac:dyDescent="0.25">
      <c r="A239" s="365"/>
      <c r="B239" s="365"/>
      <c r="C239" s="76"/>
      <c r="D239" s="77"/>
      <c r="E239" s="78"/>
      <c r="F239" s="365"/>
      <c r="G239" s="365"/>
      <c r="H239" s="366"/>
      <c r="I239" s="366"/>
      <c r="J239" s="80"/>
      <c r="K239" s="81"/>
      <c r="L239" s="81"/>
      <c r="M239" s="79"/>
      <c r="N239" s="87"/>
      <c r="O239" s="83"/>
      <c r="P239" s="367"/>
      <c r="Q239" s="367"/>
      <c r="R239" s="367"/>
      <c r="S239" s="84"/>
      <c r="T239" s="45"/>
      <c r="U239" s="85"/>
      <c r="V239" s="98"/>
      <c r="W239" s="99"/>
    </row>
    <row r="240" spans="1:25" s="86" customFormat="1" ht="38.25" hidden="1" customHeight="1" x14ac:dyDescent="0.25">
      <c r="A240" s="365"/>
      <c r="B240" s="365"/>
      <c r="C240" s="76"/>
      <c r="D240" s="77"/>
      <c r="E240" s="78"/>
      <c r="F240" s="365"/>
      <c r="G240" s="365"/>
      <c r="H240" s="366"/>
      <c r="I240" s="366"/>
      <c r="J240" s="80"/>
      <c r="K240" s="81"/>
      <c r="L240" s="81"/>
      <c r="M240" s="79"/>
      <c r="N240" s="87"/>
      <c r="O240" s="83"/>
      <c r="P240" s="367"/>
      <c r="Q240" s="367"/>
      <c r="R240" s="367"/>
      <c r="S240" s="84"/>
      <c r="T240" s="45"/>
      <c r="U240" s="85"/>
      <c r="V240" s="98"/>
      <c r="W240" s="99"/>
    </row>
    <row r="241" spans="1:23" s="86" customFormat="1" ht="38.25" hidden="1" customHeight="1" x14ac:dyDescent="0.25">
      <c r="A241" s="365"/>
      <c r="B241" s="365"/>
      <c r="C241" s="76"/>
      <c r="D241" s="77"/>
      <c r="E241" s="78"/>
      <c r="F241" s="365"/>
      <c r="G241" s="365"/>
      <c r="H241" s="366"/>
      <c r="I241" s="366"/>
      <c r="J241" s="80"/>
      <c r="K241" s="81"/>
      <c r="L241" s="81"/>
      <c r="M241" s="79"/>
      <c r="N241" s="87"/>
      <c r="O241" s="83"/>
      <c r="P241" s="367"/>
      <c r="Q241" s="367"/>
      <c r="R241" s="367"/>
      <c r="S241" s="84"/>
      <c r="T241" s="45"/>
      <c r="U241" s="85"/>
      <c r="V241" s="98"/>
      <c r="W241" s="99"/>
    </row>
    <row r="242" spans="1:23" s="86" customFormat="1" ht="38.25" hidden="1" customHeight="1" x14ac:dyDescent="0.25">
      <c r="A242" s="365"/>
      <c r="B242" s="365"/>
      <c r="C242" s="76"/>
      <c r="D242" s="77"/>
      <c r="E242" s="78"/>
      <c r="F242" s="365"/>
      <c r="G242" s="365"/>
      <c r="H242" s="366"/>
      <c r="I242" s="366"/>
      <c r="J242" s="80"/>
      <c r="K242" s="81"/>
      <c r="L242" s="81"/>
      <c r="M242" s="79"/>
      <c r="N242" s="87"/>
      <c r="O242" s="83"/>
      <c r="P242" s="367"/>
      <c r="Q242" s="367"/>
      <c r="R242" s="367"/>
      <c r="S242" s="84"/>
      <c r="T242" s="45"/>
      <c r="U242" s="85"/>
      <c r="V242" s="98"/>
      <c r="W242" s="99"/>
    </row>
    <row r="243" spans="1:23" s="86" customFormat="1" ht="38.25" hidden="1" customHeight="1" x14ac:dyDescent="0.25">
      <c r="A243" s="365"/>
      <c r="B243" s="365"/>
      <c r="C243" s="76"/>
      <c r="D243" s="77"/>
      <c r="E243" s="78"/>
      <c r="F243" s="365"/>
      <c r="G243" s="365"/>
      <c r="H243" s="366"/>
      <c r="I243" s="366"/>
      <c r="J243" s="80"/>
      <c r="K243" s="81"/>
      <c r="L243" s="81"/>
      <c r="M243" s="79"/>
      <c r="N243" s="87"/>
      <c r="O243" s="83"/>
      <c r="P243" s="367"/>
      <c r="Q243" s="367"/>
      <c r="R243" s="367"/>
      <c r="S243" s="84"/>
      <c r="T243" s="45"/>
      <c r="U243" s="85"/>
      <c r="V243" s="98"/>
      <c r="W243" s="99"/>
    </row>
    <row r="244" spans="1:23" s="86" customFormat="1" ht="38.25" hidden="1" customHeight="1" x14ac:dyDescent="0.25">
      <c r="A244" s="365"/>
      <c r="B244" s="365"/>
      <c r="C244" s="76"/>
      <c r="D244" s="77"/>
      <c r="E244" s="78"/>
      <c r="F244" s="365"/>
      <c r="G244" s="365"/>
      <c r="H244" s="366"/>
      <c r="I244" s="366"/>
      <c r="J244" s="80"/>
      <c r="K244" s="81"/>
      <c r="L244" s="81"/>
      <c r="M244" s="79"/>
      <c r="N244" s="87"/>
      <c r="O244" s="83"/>
      <c r="P244" s="367"/>
      <c r="Q244" s="367"/>
      <c r="R244" s="367"/>
      <c r="S244" s="84"/>
      <c r="T244" s="45"/>
      <c r="U244" s="85"/>
      <c r="V244" s="98"/>
      <c r="W244" s="99"/>
    </row>
    <row r="245" spans="1:23" s="86" customFormat="1" ht="38.25" hidden="1" customHeight="1" x14ac:dyDescent="0.25">
      <c r="A245" s="365"/>
      <c r="B245" s="365"/>
      <c r="C245" s="76"/>
      <c r="D245" s="77"/>
      <c r="E245" s="78"/>
      <c r="F245" s="365"/>
      <c r="G245" s="365"/>
      <c r="H245" s="366"/>
      <c r="I245" s="366"/>
      <c r="J245" s="80"/>
      <c r="K245" s="81"/>
      <c r="L245" s="81"/>
      <c r="M245" s="79"/>
      <c r="N245" s="87"/>
      <c r="O245" s="83"/>
      <c r="P245" s="367"/>
      <c r="Q245" s="367"/>
      <c r="R245" s="367"/>
      <c r="S245" s="84"/>
      <c r="T245" s="45"/>
      <c r="U245" s="85"/>
      <c r="V245" s="98"/>
      <c r="W245" s="99"/>
    </row>
    <row r="246" spans="1:23" s="86" customFormat="1" ht="38.25" hidden="1" customHeight="1" x14ac:dyDescent="0.25">
      <c r="A246" s="365"/>
      <c r="B246" s="365"/>
      <c r="C246" s="76"/>
      <c r="D246" s="77"/>
      <c r="E246" s="78"/>
      <c r="F246" s="365"/>
      <c r="G246" s="365"/>
      <c r="H246" s="366"/>
      <c r="I246" s="366"/>
      <c r="J246" s="80"/>
      <c r="K246" s="81"/>
      <c r="L246" s="81"/>
      <c r="M246" s="79"/>
      <c r="N246" s="87"/>
      <c r="O246" s="83"/>
      <c r="P246" s="367"/>
      <c r="Q246" s="367"/>
      <c r="R246" s="367"/>
      <c r="S246" s="84"/>
      <c r="T246" s="45"/>
      <c r="U246" s="85"/>
      <c r="V246" s="98"/>
      <c r="W246" s="99"/>
    </row>
    <row r="247" spans="1:23" s="86" customFormat="1" ht="38.25" hidden="1" customHeight="1" x14ac:dyDescent="0.25">
      <c r="A247" s="365"/>
      <c r="B247" s="365"/>
      <c r="C247" s="76"/>
      <c r="D247" s="77"/>
      <c r="E247" s="78"/>
      <c r="F247" s="365"/>
      <c r="G247" s="365"/>
      <c r="H247" s="366"/>
      <c r="I247" s="366"/>
      <c r="J247" s="80"/>
      <c r="K247" s="81"/>
      <c r="L247" s="81"/>
      <c r="M247" s="79"/>
      <c r="N247" s="87"/>
      <c r="O247" s="83"/>
      <c r="P247" s="367"/>
      <c r="Q247" s="367"/>
      <c r="R247" s="367"/>
      <c r="S247" s="84"/>
      <c r="T247" s="45"/>
      <c r="U247" s="85"/>
      <c r="V247" s="98"/>
      <c r="W247" s="99"/>
    </row>
    <row r="248" spans="1:23" s="86" customFormat="1" ht="38.25" hidden="1" customHeight="1" x14ac:dyDescent="0.25">
      <c r="A248" s="365"/>
      <c r="B248" s="365"/>
      <c r="C248" s="76"/>
      <c r="D248" s="79"/>
      <c r="E248" s="78"/>
      <c r="F248" s="365"/>
      <c r="G248" s="365"/>
      <c r="H248" s="366"/>
      <c r="I248" s="366"/>
      <c r="J248" s="80"/>
      <c r="K248" s="81"/>
      <c r="L248" s="81"/>
      <c r="M248" s="100"/>
      <c r="N248" s="87"/>
      <c r="O248" s="87"/>
      <c r="P248" s="367"/>
      <c r="Q248" s="367"/>
      <c r="R248" s="367"/>
      <c r="S248" s="84"/>
      <c r="T248" s="45"/>
      <c r="U248" s="65"/>
      <c r="V248" s="101"/>
      <c r="W248" s="99"/>
    </row>
    <row r="249" spans="1:23" s="86" customFormat="1" ht="38.25" hidden="1" customHeight="1" x14ac:dyDescent="0.25">
      <c r="A249" s="365"/>
      <c r="B249" s="365"/>
      <c r="C249" s="76"/>
      <c r="D249" s="79"/>
      <c r="E249" s="78"/>
      <c r="F249" s="365"/>
      <c r="G249" s="365"/>
      <c r="H249" s="366"/>
      <c r="I249" s="366"/>
      <c r="J249" s="80"/>
      <c r="K249" s="81"/>
      <c r="L249" s="81"/>
      <c r="M249" s="100"/>
      <c r="N249" s="87"/>
      <c r="O249" s="83"/>
      <c r="P249" s="367"/>
      <c r="Q249" s="367"/>
      <c r="R249" s="367"/>
      <c r="S249" s="84"/>
      <c r="T249" s="45"/>
      <c r="U249" s="65"/>
      <c r="V249" s="101"/>
      <c r="W249" s="99"/>
    </row>
    <row r="250" spans="1:23" s="86" customFormat="1" ht="38.25" hidden="1" customHeight="1" x14ac:dyDescent="0.25">
      <c r="A250" s="365"/>
      <c r="B250" s="365"/>
      <c r="C250" s="76"/>
      <c r="D250" s="79"/>
      <c r="E250" s="78"/>
      <c r="F250" s="365"/>
      <c r="G250" s="365"/>
      <c r="H250" s="366"/>
      <c r="I250" s="366"/>
      <c r="J250" s="80"/>
      <c r="K250" s="81"/>
      <c r="L250" s="81"/>
      <c r="M250" s="100"/>
      <c r="N250" s="87"/>
      <c r="O250" s="83"/>
      <c r="P250" s="367"/>
      <c r="Q250" s="367"/>
      <c r="R250" s="367"/>
      <c r="S250" s="84"/>
      <c r="T250" s="45"/>
      <c r="U250" s="65"/>
      <c r="V250" s="101"/>
      <c r="W250" s="99"/>
    </row>
    <row r="251" spans="1:23" s="86" customFormat="1" ht="38.25" hidden="1" customHeight="1" x14ac:dyDescent="0.25">
      <c r="A251" s="365"/>
      <c r="B251" s="365"/>
      <c r="C251" s="76"/>
      <c r="D251" s="79"/>
      <c r="E251" s="78"/>
      <c r="F251" s="365"/>
      <c r="G251" s="365"/>
      <c r="H251" s="366"/>
      <c r="I251" s="366"/>
      <c r="J251" s="80"/>
      <c r="K251" s="81"/>
      <c r="L251" s="81"/>
      <c r="M251" s="100"/>
      <c r="N251" s="87"/>
      <c r="O251" s="83"/>
      <c r="P251" s="367"/>
      <c r="Q251" s="367"/>
      <c r="R251" s="367"/>
      <c r="S251" s="84"/>
      <c r="T251" s="45"/>
      <c r="U251" s="65"/>
      <c r="V251" s="101"/>
      <c r="W251" s="99"/>
    </row>
    <row r="252" spans="1:23" s="86" customFormat="1" ht="38.25" hidden="1" customHeight="1" x14ac:dyDescent="0.25">
      <c r="A252" s="365"/>
      <c r="B252" s="365"/>
      <c r="C252" s="76"/>
      <c r="D252" s="79"/>
      <c r="E252" s="78"/>
      <c r="F252" s="365"/>
      <c r="G252" s="365"/>
      <c r="H252" s="366"/>
      <c r="I252" s="366"/>
      <c r="J252" s="80"/>
      <c r="K252" s="81"/>
      <c r="L252" s="81"/>
      <c r="M252" s="100"/>
      <c r="N252" s="87"/>
      <c r="O252" s="83"/>
      <c r="P252" s="367"/>
      <c r="Q252" s="367"/>
      <c r="R252" s="367"/>
      <c r="S252" s="84"/>
      <c r="T252" s="45"/>
      <c r="U252" s="85"/>
      <c r="V252" s="101"/>
      <c r="W252" s="99"/>
    </row>
    <row r="253" spans="1:23" s="86" customFormat="1" ht="38.25" hidden="1" customHeight="1" x14ac:dyDescent="0.25">
      <c r="A253" s="365"/>
      <c r="B253" s="365"/>
      <c r="C253" s="76"/>
      <c r="D253" s="79"/>
      <c r="E253" s="78"/>
      <c r="F253" s="365"/>
      <c r="G253" s="365"/>
      <c r="H253" s="366"/>
      <c r="I253" s="366"/>
      <c r="J253" s="80"/>
      <c r="K253" s="81"/>
      <c r="L253" s="81"/>
      <c r="M253" s="100"/>
      <c r="N253" s="87"/>
      <c r="O253" s="83"/>
      <c r="P253" s="367"/>
      <c r="Q253" s="367"/>
      <c r="R253" s="367"/>
      <c r="S253" s="84"/>
      <c r="T253" s="45"/>
      <c r="U253" s="65"/>
      <c r="V253" s="101"/>
      <c r="W253" s="99"/>
    </row>
    <row r="254" spans="1:23" s="86" customFormat="1" ht="38.25" hidden="1" customHeight="1" x14ac:dyDescent="0.25">
      <c r="A254" s="365"/>
      <c r="B254" s="365"/>
      <c r="C254" s="76"/>
      <c r="D254" s="79"/>
      <c r="E254" s="78"/>
      <c r="F254" s="365"/>
      <c r="G254" s="365"/>
      <c r="H254" s="366"/>
      <c r="I254" s="366"/>
      <c r="J254" s="80"/>
      <c r="K254" s="81"/>
      <c r="L254" s="81"/>
      <c r="M254" s="100"/>
      <c r="N254" s="87"/>
      <c r="O254" s="83"/>
      <c r="P254" s="367"/>
      <c r="Q254" s="367"/>
      <c r="R254" s="367"/>
      <c r="S254" s="84"/>
      <c r="T254" s="45"/>
      <c r="U254" s="85"/>
      <c r="V254" s="101"/>
      <c r="W254" s="99"/>
    </row>
    <row r="255" spans="1:23" s="86" customFormat="1" ht="38.25" hidden="1" customHeight="1" x14ac:dyDescent="0.25">
      <c r="A255" s="365"/>
      <c r="B255" s="365"/>
      <c r="C255" s="76"/>
      <c r="D255" s="79"/>
      <c r="E255" s="78"/>
      <c r="F255" s="365"/>
      <c r="G255" s="365"/>
      <c r="H255" s="366"/>
      <c r="I255" s="366"/>
      <c r="J255" s="80"/>
      <c r="K255" s="81"/>
      <c r="L255" s="81"/>
      <c r="M255" s="100"/>
      <c r="N255" s="87"/>
      <c r="O255" s="83"/>
      <c r="P255" s="367"/>
      <c r="Q255" s="367"/>
      <c r="R255" s="367"/>
      <c r="S255" s="84"/>
      <c r="T255" s="45"/>
      <c r="U255" s="85"/>
      <c r="V255" s="101"/>
      <c r="W255" s="99"/>
    </row>
    <row r="256" spans="1:23" s="86" customFormat="1" ht="38.25" hidden="1" customHeight="1" x14ac:dyDescent="0.25">
      <c r="A256" s="365"/>
      <c r="B256" s="365"/>
      <c r="C256" s="76"/>
      <c r="D256" s="79"/>
      <c r="E256" s="78"/>
      <c r="F256" s="365"/>
      <c r="G256" s="365"/>
      <c r="H256" s="366"/>
      <c r="I256" s="366"/>
      <c r="J256" s="80"/>
      <c r="K256" s="81"/>
      <c r="L256" s="81"/>
      <c r="M256" s="100"/>
      <c r="N256" s="87"/>
      <c r="O256" s="83"/>
      <c r="P256" s="367"/>
      <c r="Q256" s="367"/>
      <c r="R256" s="367"/>
      <c r="S256" s="84"/>
      <c r="T256" s="45"/>
      <c r="U256" s="85"/>
      <c r="V256" s="101"/>
      <c r="W256" s="99"/>
    </row>
    <row r="257" spans="1:66" s="110" customFormat="1" ht="1.5" customHeight="1" x14ac:dyDescent="0.25">
      <c r="A257" s="102"/>
      <c r="B257" s="103"/>
      <c r="C257" s="104"/>
      <c r="D257" s="105"/>
      <c r="E257" s="102"/>
      <c r="F257" s="103"/>
      <c r="G257" s="106"/>
      <c r="H257" s="102"/>
      <c r="I257" s="102"/>
      <c r="J257" s="103"/>
      <c r="K257" s="103"/>
      <c r="L257" s="103"/>
      <c r="M257" s="106"/>
      <c r="N257" s="106"/>
      <c r="O257" s="106"/>
      <c r="P257" s="355" t="str">
        <f>[1]MÁS_CIUDADANÍA!B12</f>
        <v>Avance en la implementación y puesta en marcha del portal Más Ciudadanía.</v>
      </c>
      <c r="Q257" s="355"/>
      <c r="R257" s="355"/>
      <c r="S257" s="355"/>
      <c r="T257" s="107"/>
      <c r="U257" s="108"/>
      <c r="V257" s="101"/>
      <c r="W257" s="109"/>
    </row>
    <row r="258" spans="1:66" s="110" customFormat="1" ht="16.5" customHeight="1" x14ac:dyDescent="0.25">
      <c r="A258" s="111"/>
      <c r="B258" s="111"/>
      <c r="C258" s="75"/>
      <c r="D258" s="75"/>
      <c r="E258" s="111"/>
      <c r="F258" s="111"/>
      <c r="G258" s="111"/>
      <c r="H258" s="111"/>
      <c r="I258" s="111"/>
      <c r="J258" s="111"/>
      <c r="K258" s="111"/>
      <c r="L258" s="111"/>
      <c r="M258" s="111"/>
      <c r="N258" s="111"/>
      <c r="O258" s="111"/>
      <c r="P258" s="111"/>
      <c r="Q258" s="111"/>
      <c r="R258" s="111"/>
      <c r="S258" s="112"/>
      <c r="T258" s="111"/>
      <c r="U258" s="111"/>
      <c r="V258" s="101"/>
      <c r="W258" s="109"/>
    </row>
    <row r="259" spans="1:66" s="6" customFormat="1" ht="10.5" customHeight="1" x14ac:dyDescent="0.25">
      <c r="A259" s="116"/>
      <c r="B259" s="116"/>
      <c r="C259" s="116"/>
      <c r="D259" s="116"/>
      <c r="E259" s="116"/>
      <c r="F259" s="116"/>
      <c r="G259" s="116"/>
      <c r="H259" s="116"/>
      <c r="I259" s="116"/>
      <c r="J259" s="116"/>
      <c r="K259" s="116"/>
      <c r="L259" s="116"/>
      <c r="M259" s="116"/>
      <c r="N259" s="116"/>
      <c r="O259" s="117"/>
      <c r="P259" s="118"/>
      <c r="Q259" s="118"/>
      <c r="R259" s="118"/>
      <c r="S259" s="119"/>
      <c r="T259" s="118"/>
      <c r="U259" s="120"/>
    </row>
    <row r="260" spans="1:66" s="30" customFormat="1" ht="101.25" customHeight="1" x14ac:dyDescent="0.25">
      <c r="A260" s="423" t="s">
        <v>262</v>
      </c>
      <c r="B260" s="423"/>
      <c r="C260" s="423"/>
      <c r="D260" s="423"/>
      <c r="E260" s="423"/>
      <c r="F260" s="423"/>
      <c r="G260" s="423"/>
      <c r="H260" s="423"/>
      <c r="I260" s="423"/>
      <c r="J260" s="423"/>
      <c r="K260" s="423"/>
      <c r="L260" s="423"/>
      <c r="M260" s="423"/>
      <c r="N260" s="423"/>
      <c r="O260" s="423"/>
      <c r="P260" s="423"/>
      <c r="Q260" s="423"/>
      <c r="R260" s="423"/>
      <c r="S260" s="423"/>
      <c r="T260" s="423"/>
      <c r="U260" s="423"/>
      <c r="V260" s="423"/>
      <c r="W260" s="423"/>
      <c r="X260" s="423"/>
      <c r="Y260" s="423"/>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1:66" s="30" customFormat="1" ht="36" customHeight="1" thickBot="1" x14ac:dyDescent="0.3">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6"/>
      <c r="BD261" s="16"/>
      <c r="BE261" s="16"/>
      <c r="BF261" s="16"/>
      <c r="BG261" s="16"/>
      <c r="BH261" s="16"/>
      <c r="BI261" s="16"/>
      <c r="BJ261" s="16"/>
      <c r="BK261" s="16"/>
      <c r="BL261" s="16"/>
    </row>
    <row r="262" spans="1:66" ht="66" customHeight="1" thickTop="1" x14ac:dyDescent="0.25">
      <c r="A262" s="124"/>
      <c r="B262" s="124"/>
      <c r="C262" s="124"/>
      <c r="D262" s="124"/>
      <c r="E262" s="357" t="s">
        <v>263</v>
      </c>
      <c r="F262" s="357"/>
      <c r="G262" s="357"/>
      <c r="H262" s="357"/>
      <c r="I262" s="357"/>
      <c r="J262" s="357"/>
      <c r="K262" s="358"/>
      <c r="L262" s="358"/>
      <c r="M262" s="358"/>
      <c r="N262" s="358"/>
      <c r="O262" s="358"/>
      <c r="P262" s="358"/>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24"/>
      <c r="AL262" s="124"/>
      <c r="AM262" s="124"/>
      <c r="AN262" s="124"/>
      <c r="AO262" s="124"/>
      <c r="AP262" s="124"/>
      <c r="AQ262" s="124"/>
      <c r="AR262" s="124"/>
      <c r="AS262" s="124"/>
      <c r="AT262" s="124"/>
      <c r="AU262" s="124"/>
      <c r="AV262" s="124"/>
      <c r="AW262" s="124"/>
      <c r="AX262" s="16"/>
      <c r="AY262" s="16"/>
      <c r="AZ262" s="16"/>
      <c r="BA262" s="16"/>
      <c r="BB262" s="16"/>
      <c r="BC262" s="16"/>
      <c r="BD262" s="16"/>
      <c r="BE262" s="16"/>
      <c r="BF262" s="16"/>
      <c r="BG262" s="16"/>
      <c r="BH262" s="6"/>
      <c r="BI262" s="6"/>
      <c r="BJ262" s="30"/>
      <c r="BK262" s="30"/>
      <c r="BL262" s="30"/>
      <c r="BM262" s="2"/>
      <c r="BN262" s="2"/>
    </row>
    <row r="263" spans="1:66" ht="62.25" customHeight="1" x14ac:dyDescent="0.25">
      <c r="A263" s="124"/>
      <c r="B263" s="124"/>
      <c r="C263" s="124"/>
      <c r="D263" s="124"/>
      <c r="E263" s="359" t="s">
        <v>264</v>
      </c>
      <c r="F263" s="359"/>
      <c r="G263" s="360" t="s">
        <v>265</v>
      </c>
      <c r="H263" s="360"/>
      <c r="I263" s="125" t="s">
        <v>26</v>
      </c>
      <c r="J263" s="126" t="s">
        <v>27</v>
      </c>
      <c r="K263" s="361"/>
      <c r="L263" s="361"/>
      <c r="M263" s="361"/>
      <c r="N263" s="361"/>
      <c r="O263" s="361"/>
      <c r="P263" s="361"/>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8"/>
      <c r="AL263" s="128"/>
      <c r="AM263" s="128"/>
      <c r="AN263" s="124"/>
      <c r="AO263" s="128"/>
      <c r="AP263" s="124"/>
      <c r="AQ263" s="124"/>
      <c r="AR263" s="124"/>
      <c r="AS263" s="124"/>
      <c r="AT263" s="124"/>
      <c r="AU263" s="124"/>
      <c r="AV263" s="124"/>
      <c r="AW263" s="124"/>
      <c r="AX263" s="124"/>
      <c r="AY263" s="16"/>
      <c r="AZ263" s="16"/>
      <c r="BA263" s="16"/>
      <c r="BB263" s="16"/>
      <c r="BC263" s="124"/>
      <c r="BD263" s="16"/>
      <c r="BE263" s="16"/>
      <c r="BF263" s="16"/>
      <c r="BG263" s="16"/>
      <c r="BH263" s="6"/>
      <c r="BI263" s="6"/>
      <c r="BJ263" s="30"/>
      <c r="BK263" s="30"/>
      <c r="BL263" s="30"/>
      <c r="BM263" s="2"/>
      <c r="BN263" s="2"/>
    </row>
    <row r="264" spans="1:66" ht="40.5" customHeight="1" thickBot="1" x14ac:dyDescent="0.3">
      <c r="A264" s="124"/>
      <c r="B264" s="124"/>
      <c r="C264" s="124"/>
      <c r="D264" s="124"/>
      <c r="E264" s="362">
        <f>+E274</f>
        <v>10216383662</v>
      </c>
      <c r="F264" s="362"/>
      <c r="G264" s="363">
        <f>+G274</f>
        <v>10193035240</v>
      </c>
      <c r="H264" s="363"/>
      <c r="I264" s="364">
        <f>+G264/E264</f>
        <v>0.99771460990772642</v>
      </c>
      <c r="J264" s="349">
        <f>I264</f>
        <v>0.99771460990772642</v>
      </c>
      <c r="K264" s="361"/>
      <c r="L264" s="361"/>
      <c r="M264" s="361"/>
      <c r="N264" s="361"/>
      <c r="O264" s="361"/>
      <c r="P264" s="361"/>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8"/>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6"/>
      <c r="BI264" s="6"/>
      <c r="BJ264" s="30"/>
      <c r="BK264" s="30"/>
      <c r="BL264" s="30"/>
      <c r="BM264" s="2"/>
      <c r="BN264" s="2"/>
    </row>
    <row r="265" spans="1:66" ht="40.5" customHeight="1" thickTop="1" thickBot="1" x14ac:dyDescent="0.3">
      <c r="A265" s="124"/>
      <c r="B265" s="124"/>
      <c r="C265" s="124"/>
      <c r="D265" s="124"/>
      <c r="E265" s="362"/>
      <c r="F265" s="362"/>
      <c r="G265" s="363"/>
      <c r="H265" s="363"/>
      <c r="I265" s="364"/>
      <c r="J265" s="350"/>
      <c r="K265" s="361"/>
      <c r="L265" s="361"/>
      <c r="M265" s="361"/>
      <c r="N265" s="361"/>
      <c r="O265" s="361"/>
      <c r="P265" s="361"/>
      <c r="Q265" s="127"/>
      <c r="R265" s="127"/>
      <c r="S265" s="127"/>
      <c r="T265" s="127"/>
      <c r="BM265" s="2"/>
      <c r="BN265" s="2"/>
    </row>
    <row r="266" spans="1:66" ht="40.5" customHeight="1" thickTop="1" thickBot="1" x14ac:dyDescent="0.3">
      <c r="A266" s="16"/>
      <c r="B266" s="124"/>
      <c r="C266" s="124"/>
      <c r="D266" s="124"/>
      <c r="E266" s="362"/>
      <c r="F266" s="362"/>
      <c r="G266" s="363"/>
      <c r="H266" s="363"/>
      <c r="I266" s="364"/>
      <c r="J266" s="351"/>
      <c r="K266" s="361"/>
      <c r="L266" s="361"/>
      <c r="M266" s="361"/>
      <c r="N266" s="361"/>
      <c r="O266" s="361"/>
      <c r="P266" s="361"/>
      <c r="Q266" s="420">
        <v>2016</v>
      </c>
      <c r="R266" s="420"/>
      <c r="S266" s="420"/>
      <c r="T266" s="420"/>
      <c r="BM266" s="2"/>
      <c r="BN266" s="2"/>
    </row>
    <row r="267" spans="1:66" ht="110.25" customHeight="1" thickTop="1" x14ac:dyDescent="0.25">
      <c r="A267" s="352" t="s">
        <v>266</v>
      </c>
      <c r="B267" s="352"/>
      <c r="C267" s="352"/>
      <c r="D267" s="74" t="s">
        <v>267</v>
      </c>
      <c r="E267" s="129" t="s">
        <v>264</v>
      </c>
      <c r="F267" s="129" t="s">
        <v>26</v>
      </c>
      <c r="G267" s="353" t="s">
        <v>265</v>
      </c>
      <c r="H267" s="353"/>
      <c r="I267" s="129" t="s">
        <v>268</v>
      </c>
      <c r="J267" s="130" t="s">
        <v>27</v>
      </c>
      <c r="K267" s="352" t="s">
        <v>269</v>
      </c>
      <c r="L267" s="352"/>
      <c r="M267" s="352"/>
      <c r="N267" s="352"/>
      <c r="O267" s="131" t="s">
        <v>22</v>
      </c>
      <c r="P267" s="213" t="s">
        <v>270</v>
      </c>
      <c r="Q267" s="132" t="s">
        <v>35</v>
      </c>
      <c r="R267" s="133" t="s">
        <v>271</v>
      </c>
      <c r="S267" s="50" t="s">
        <v>26</v>
      </c>
      <c r="T267" s="134" t="s">
        <v>27</v>
      </c>
      <c r="BM267" s="2"/>
      <c r="BN267" s="2"/>
    </row>
    <row r="268" spans="1:66" ht="226.5" customHeight="1" x14ac:dyDescent="0.25">
      <c r="A268" s="354" t="s">
        <v>272</v>
      </c>
      <c r="B268" s="417" t="s">
        <v>728</v>
      </c>
      <c r="C268" s="417"/>
      <c r="D268" s="187" t="s">
        <v>729</v>
      </c>
      <c r="E268" s="188">
        <v>428457200</v>
      </c>
      <c r="F268" s="137">
        <f t="shared" ref="F268:F274" si="19">+E268/$E$274</f>
        <v>4.1938244899088248E-2</v>
      </c>
      <c r="G268" s="414">
        <v>428457200</v>
      </c>
      <c r="H268" s="414"/>
      <c r="I268" s="138">
        <f t="shared" ref="I268:I274" si="20">+G268/E268</f>
        <v>1</v>
      </c>
      <c r="J268" s="283">
        <f t="shared" ref="J268:J274" si="21">I268</f>
        <v>1</v>
      </c>
      <c r="K268" s="346" t="s">
        <v>621</v>
      </c>
      <c r="L268" s="346"/>
      <c r="M268" s="346"/>
      <c r="N268" s="346"/>
      <c r="O268" s="139" t="s">
        <v>34</v>
      </c>
      <c r="P268" s="158">
        <v>1</v>
      </c>
      <c r="Q268" s="246">
        <v>0.6</v>
      </c>
      <c r="R268" s="246">
        <v>0.6</v>
      </c>
      <c r="S268" s="191">
        <f t="shared" ref="S268:S273" si="22">+R268/Q268</f>
        <v>1</v>
      </c>
      <c r="T268" s="283">
        <f t="shared" ref="T268:T273" si="23">S268</f>
        <v>1</v>
      </c>
      <c r="BM268" s="2"/>
      <c r="BN268" s="2"/>
    </row>
    <row r="269" spans="1:66" ht="151.5" customHeight="1" x14ac:dyDescent="0.25">
      <c r="A269" s="354"/>
      <c r="B269" s="417" t="s">
        <v>730</v>
      </c>
      <c r="C269" s="417"/>
      <c r="D269" s="187" t="s">
        <v>731</v>
      </c>
      <c r="E269" s="188">
        <v>29455333</v>
      </c>
      <c r="F269" s="137">
        <f t="shared" si="19"/>
        <v>2.8831467155603775E-3</v>
      </c>
      <c r="G269" s="414">
        <v>29455333</v>
      </c>
      <c r="H269" s="414"/>
      <c r="I269" s="138">
        <f t="shared" si="20"/>
        <v>1</v>
      </c>
      <c r="J269" s="283">
        <f t="shared" si="21"/>
        <v>1</v>
      </c>
      <c r="K269" s="346" t="s">
        <v>623</v>
      </c>
      <c r="L269" s="346"/>
      <c r="M269" s="346"/>
      <c r="N269" s="346"/>
      <c r="O269" s="139" t="s">
        <v>123</v>
      </c>
      <c r="P269" s="158">
        <v>1</v>
      </c>
      <c r="Q269" s="215">
        <v>1</v>
      </c>
      <c r="R269" s="215">
        <v>1</v>
      </c>
      <c r="S269" s="191">
        <f t="shared" si="22"/>
        <v>1</v>
      </c>
      <c r="T269" s="283">
        <f t="shared" si="23"/>
        <v>1</v>
      </c>
      <c r="BM269" s="2"/>
      <c r="BN269" s="2"/>
    </row>
    <row r="270" spans="1:66" ht="151.5" customHeight="1" x14ac:dyDescent="0.25">
      <c r="A270" s="354"/>
      <c r="B270" s="417" t="s">
        <v>700</v>
      </c>
      <c r="C270" s="417"/>
      <c r="D270" s="187" t="s">
        <v>732</v>
      </c>
      <c r="E270" s="188">
        <v>267133967</v>
      </c>
      <c r="F270" s="137">
        <f t="shared" si="19"/>
        <v>2.6147605242509538E-2</v>
      </c>
      <c r="G270" s="414">
        <v>267133967</v>
      </c>
      <c r="H270" s="414"/>
      <c r="I270" s="138">
        <f t="shared" si="20"/>
        <v>1</v>
      </c>
      <c r="J270" s="283">
        <f t="shared" si="21"/>
        <v>1</v>
      </c>
      <c r="K270" s="346" t="s">
        <v>625</v>
      </c>
      <c r="L270" s="346"/>
      <c r="M270" s="346"/>
      <c r="N270" s="346"/>
      <c r="O270" s="139" t="s">
        <v>34</v>
      </c>
      <c r="P270" s="158">
        <v>1</v>
      </c>
      <c r="Q270" s="246">
        <v>0.6</v>
      </c>
      <c r="R270" s="246">
        <v>0.6</v>
      </c>
      <c r="S270" s="191">
        <f t="shared" si="22"/>
        <v>1</v>
      </c>
      <c r="T270" s="283">
        <f t="shared" si="23"/>
        <v>1</v>
      </c>
      <c r="BM270" s="2"/>
      <c r="BN270" s="2"/>
    </row>
    <row r="271" spans="1:66" ht="201.75" customHeight="1" x14ac:dyDescent="0.25">
      <c r="A271" s="354"/>
      <c r="B271" s="417" t="s">
        <v>658</v>
      </c>
      <c r="C271" s="417"/>
      <c r="D271" s="187" t="s">
        <v>656</v>
      </c>
      <c r="E271" s="188">
        <v>1601543633</v>
      </c>
      <c r="F271" s="137">
        <f t="shared" si="19"/>
        <v>0.15676228360109132</v>
      </c>
      <c r="G271" s="414">
        <v>1586543633</v>
      </c>
      <c r="H271" s="414"/>
      <c r="I271" s="138">
        <f t="shared" si="20"/>
        <v>0.99063403600693534</v>
      </c>
      <c r="J271" s="283">
        <f t="shared" si="21"/>
        <v>0.99063403600693534</v>
      </c>
      <c r="K271" s="346" t="s">
        <v>628</v>
      </c>
      <c r="L271" s="346"/>
      <c r="M271" s="346"/>
      <c r="N271" s="346"/>
      <c r="O271" s="139" t="s">
        <v>38</v>
      </c>
      <c r="P271" s="158">
        <v>276</v>
      </c>
      <c r="Q271" s="215">
        <v>116</v>
      </c>
      <c r="R271" s="215">
        <v>118</v>
      </c>
      <c r="S271" s="191">
        <f t="shared" si="22"/>
        <v>1.0172413793103448</v>
      </c>
      <c r="T271" s="283">
        <f t="shared" si="23"/>
        <v>1.0172413793103448</v>
      </c>
      <c r="BM271" s="2"/>
      <c r="BN271" s="2"/>
    </row>
    <row r="272" spans="1:66" ht="201.75" customHeight="1" x14ac:dyDescent="0.25">
      <c r="A272" s="354"/>
      <c r="B272" s="417" t="s">
        <v>661</v>
      </c>
      <c r="C272" s="417"/>
      <c r="D272" s="187" t="s">
        <v>660</v>
      </c>
      <c r="E272" s="188">
        <v>375984352</v>
      </c>
      <c r="F272" s="137">
        <f t="shared" si="19"/>
        <v>3.6802097928103433E-2</v>
      </c>
      <c r="G272" s="414">
        <v>373917552</v>
      </c>
      <c r="H272" s="414"/>
      <c r="I272" s="138">
        <f t="shared" si="20"/>
        <v>0.99450296271904426</v>
      </c>
      <c r="J272" s="283">
        <f t="shared" si="21"/>
        <v>0.99450296271904426</v>
      </c>
      <c r="K272" s="346" t="s">
        <v>733</v>
      </c>
      <c r="L272" s="346"/>
      <c r="M272" s="346"/>
      <c r="N272" s="346"/>
      <c r="O272" s="139" t="s">
        <v>38</v>
      </c>
      <c r="P272" s="247">
        <v>1</v>
      </c>
      <c r="Q272" s="190">
        <v>0.25</v>
      </c>
      <c r="R272" s="190">
        <v>0.25</v>
      </c>
      <c r="S272" s="191">
        <f t="shared" si="22"/>
        <v>1</v>
      </c>
      <c r="T272" s="283">
        <f t="shared" si="23"/>
        <v>1</v>
      </c>
      <c r="BM272" s="2"/>
      <c r="BN272" s="2"/>
    </row>
    <row r="273" spans="1:66" ht="257.25" customHeight="1" x14ac:dyDescent="0.25">
      <c r="A273" s="354"/>
      <c r="B273" s="417" t="s">
        <v>664</v>
      </c>
      <c r="C273" s="417"/>
      <c r="D273" s="187" t="s">
        <v>734</v>
      </c>
      <c r="E273" s="188">
        <v>7513809177</v>
      </c>
      <c r="F273" s="137">
        <f t="shared" si="19"/>
        <v>0.73546662161364706</v>
      </c>
      <c r="G273" s="414">
        <v>7507527555</v>
      </c>
      <c r="H273" s="414"/>
      <c r="I273" s="138">
        <f t="shared" si="20"/>
        <v>0.99916398968192743</v>
      </c>
      <c r="J273" s="283">
        <f t="shared" si="21"/>
        <v>0.99916398968192743</v>
      </c>
      <c r="K273" s="346" t="s">
        <v>630</v>
      </c>
      <c r="L273" s="346"/>
      <c r="M273" s="346"/>
      <c r="N273" s="346"/>
      <c r="O273" s="139" t="s">
        <v>38</v>
      </c>
      <c r="P273" s="158">
        <v>108</v>
      </c>
      <c r="Q273" s="246">
        <v>21</v>
      </c>
      <c r="R273" s="246">
        <v>21</v>
      </c>
      <c r="S273" s="191">
        <f t="shared" si="22"/>
        <v>1</v>
      </c>
      <c r="T273" s="283">
        <f t="shared" si="23"/>
        <v>1</v>
      </c>
      <c r="BM273" s="2"/>
      <c r="BN273" s="2"/>
    </row>
    <row r="274" spans="1:66" ht="229.5" customHeight="1" x14ac:dyDescent="0.25">
      <c r="A274" s="340" t="s">
        <v>279</v>
      </c>
      <c r="B274" s="340"/>
      <c r="C274" s="340"/>
      <c r="D274" s="144"/>
      <c r="E274" s="192">
        <f>SUM(E268:E273)</f>
        <v>10216383662</v>
      </c>
      <c r="F274" s="137">
        <f t="shared" si="19"/>
        <v>1</v>
      </c>
      <c r="G274" s="415">
        <f>SUM(G268:H273)</f>
        <v>10193035240</v>
      </c>
      <c r="H274" s="415"/>
      <c r="I274" s="138">
        <f t="shared" si="20"/>
        <v>0.99771460990772642</v>
      </c>
      <c r="J274" s="283">
        <f t="shared" si="21"/>
        <v>0.99771460990772642</v>
      </c>
      <c r="K274" s="342"/>
      <c r="L274" s="342"/>
      <c r="M274" s="342"/>
      <c r="N274" s="342"/>
      <c r="O274" s="146"/>
      <c r="P274" s="30"/>
      <c r="Q274" s="30"/>
      <c r="R274" s="30"/>
      <c r="S274" s="147"/>
      <c r="T274" s="30"/>
      <c r="U274" s="30"/>
      <c r="V274" s="30"/>
      <c r="W274" s="30"/>
      <c r="X274" s="30"/>
      <c r="Y274" s="30"/>
      <c r="Z274" s="30"/>
      <c r="AA274" s="30"/>
      <c r="AB274" s="30"/>
      <c r="AC274" s="30"/>
      <c r="AD274" s="30"/>
      <c r="AE274" s="148"/>
      <c r="AF274" s="149"/>
      <c r="AG274" s="30"/>
      <c r="AH274" s="30"/>
      <c r="AI274" s="30"/>
      <c r="AJ274" s="30"/>
      <c r="AK274" s="30"/>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6"/>
      <c r="BI274" s="6"/>
      <c r="BJ274" s="30"/>
      <c r="BK274" s="30"/>
      <c r="BL274" s="30"/>
      <c r="BM274" s="2"/>
      <c r="BN274" s="2"/>
    </row>
    <row r="275" spans="1:66" s="6" customFormat="1" ht="15.75" customHeight="1" thickBot="1" x14ac:dyDescent="0.3">
      <c r="A275" s="16"/>
      <c r="B275" s="16"/>
      <c r="C275" s="16"/>
      <c r="D275" s="16"/>
      <c r="E275" s="16"/>
      <c r="F275" s="16"/>
      <c r="G275" s="16"/>
      <c r="H275" s="16"/>
      <c r="I275" s="16"/>
      <c r="J275" s="16"/>
      <c r="K275" s="16"/>
      <c r="L275" s="16"/>
      <c r="M275" s="16"/>
      <c r="N275" s="16"/>
      <c r="O275" s="16"/>
      <c r="P275" s="16"/>
      <c r="Q275" s="16"/>
      <c r="R275" s="16"/>
      <c r="S275" s="47"/>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M275" s="30"/>
      <c r="BN275" s="2"/>
    </row>
    <row r="276" spans="1:66" ht="124.5" customHeight="1" thickTop="1" thickBot="1" x14ac:dyDescent="0.3">
      <c r="A276" s="343" t="s">
        <v>280</v>
      </c>
      <c r="B276" s="343"/>
      <c r="C276" s="344">
        <v>43465</v>
      </c>
      <c r="D276" s="344"/>
      <c r="E276" s="344"/>
      <c r="F276" s="16"/>
      <c r="G276" s="462" t="s">
        <v>346</v>
      </c>
      <c r="H276" s="462"/>
      <c r="I276" s="462"/>
      <c r="J276" s="151"/>
      <c r="K276" s="408" t="s">
        <v>282</v>
      </c>
      <c r="L276" s="408"/>
      <c r="N276" s="152"/>
      <c r="O276" s="409" t="s">
        <v>283</v>
      </c>
      <c r="P276" s="409"/>
      <c r="Q276" s="409"/>
      <c r="T276" s="152"/>
      <c r="U276" s="409" t="s">
        <v>284</v>
      </c>
      <c r="V276" s="409"/>
      <c r="W276" s="409"/>
      <c r="X276" s="409"/>
      <c r="AB276" s="405"/>
      <c r="AC276" s="405"/>
      <c r="AD276" s="406" t="s">
        <v>285</v>
      </c>
      <c r="AE276" s="406"/>
      <c r="AF276" s="406"/>
      <c r="AS276" s="30"/>
      <c r="AT276" s="30"/>
      <c r="AU276" s="16"/>
      <c r="AV276" s="30"/>
      <c r="AW276" s="30"/>
      <c r="AX276" s="30"/>
      <c r="AY276" s="30"/>
      <c r="AZ276" s="30"/>
      <c r="BA276" s="30"/>
      <c r="BB276" s="16"/>
      <c r="BC276" s="30"/>
      <c r="BD276" s="30"/>
      <c r="BE276" s="30"/>
      <c r="BF276" s="30"/>
      <c r="BG276" s="30"/>
      <c r="BH276" s="16"/>
      <c r="BI276" s="16"/>
      <c r="BJ276" s="16"/>
      <c r="BK276" s="16"/>
      <c r="BL276" s="6"/>
      <c r="BM276" s="30"/>
      <c r="BN276" s="2"/>
    </row>
    <row r="277" spans="1:66" s="30" customFormat="1" ht="15.75" thickTop="1" x14ac:dyDescent="0.25">
      <c r="A277" s="2"/>
      <c r="B277" s="2"/>
      <c r="C277" s="2"/>
      <c r="D277" s="2"/>
      <c r="E277" s="2"/>
      <c r="F277" s="2"/>
      <c r="G277" s="2"/>
      <c r="H277" s="2"/>
      <c r="I277" s="2"/>
      <c r="J277" s="2"/>
      <c r="K277" s="2"/>
      <c r="L277" s="2"/>
      <c r="M277" s="2"/>
      <c r="N277" s="2"/>
      <c r="O277" s="2"/>
      <c r="P277" s="2"/>
      <c r="Q277" s="2"/>
      <c r="R277" s="2"/>
      <c r="S277" s="73"/>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6"/>
      <c r="BN277" s="6"/>
    </row>
  </sheetData>
  <autoFilter ref="A57:WXV226" xr:uid="{00000000-0009-0000-0000-000005000000}">
    <filterColumn colId="0" showButton="0"/>
    <filterColumn colId="5" showButton="0"/>
    <filterColumn colId="7" showButton="0"/>
    <filterColumn colId="15" showButton="0"/>
    <filterColumn colId="16" showButton="0"/>
    <filterColumn colId="21" showButton="0"/>
    <filterColumn colId="22" showButton="0"/>
    <filterColumn colId="23" showButton="0"/>
  </autoFilter>
  <mergeCells count="972">
    <mergeCell ref="F168:G168"/>
    <mergeCell ref="H168:I168"/>
    <mergeCell ref="F169:G169"/>
    <mergeCell ref="H169:I169"/>
    <mergeCell ref="F170:G170"/>
    <mergeCell ref="H170:I170"/>
    <mergeCell ref="F171:G171"/>
    <mergeCell ref="H171:I171"/>
    <mergeCell ref="F172:G172"/>
    <mergeCell ref="H172:I172"/>
    <mergeCell ref="A11:C11"/>
    <mergeCell ref="E11:R11"/>
    <mergeCell ref="A12:D13"/>
    <mergeCell ref="E12:U13"/>
    <mergeCell ref="A14:D14"/>
    <mergeCell ref="E14:U14"/>
    <mergeCell ref="A3:BL3"/>
    <mergeCell ref="A5:BI5"/>
    <mergeCell ref="A6:C6"/>
    <mergeCell ref="E6:N6"/>
    <mergeCell ref="A8:C8"/>
    <mergeCell ref="E8:G8"/>
    <mergeCell ref="I8:K8"/>
    <mergeCell ref="AM8:AU11"/>
    <mergeCell ref="A10:C10"/>
    <mergeCell ref="E10:R10"/>
    <mergeCell ref="A16:Y16"/>
    <mergeCell ref="A18:C19"/>
    <mergeCell ref="D18:E19"/>
    <mergeCell ref="F18:H19"/>
    <mergeCell ref="I18:I19"/>
    <mergeCell ref="J18:O19"/>
    <mergeCell ref="P18:S19"/>
    <mergeCell ref="T18:T19"/>
    <mergeCell ref="U18:U19"/>
    <mergeCell ref="V18:Y18"/>
    <mergeCell ref="J23:O23"/>
    <mergeCell ref="P23:S23"/>
    <mergeCell ref="F24:H25"/>
    <mergeCell ref="J24:O24"/>
    <mergeCell ref="P24:S24"/>
    <mergeCell ref="J25:O25"/>
    <mergeCell ref="P25:S25"/>
    <mergeCell ref="A20:C25"/>
    <mergeCell ref="D20:E25"/>
    <mergeCell ref="F20:H23"/>
    <mergeCell ref="J20:O20"/>
    <mergeCell ref="P20:S20"/>
    <mergeCell ref="I21:I25"/>
    <mergeCell ref="J21:O21"/>
    <mergeCell ref="P21:S21"/>
    <mergeCell ref="J22:O22"/>
    <mergeCell ref="P22:S22"/>
    <mergeCell ref="A32:H32"/>
    <mergeCell ref="I32:N32"/>
    <mergeCell ref="P32:R32"/>
    <mergeCell ref="A35:Y35"/>
    <mergeCell ref="A37:B37"/>
    <mergeCell ref="C37:Y37"/>
    <mergeCell ref="A28:Y28"/>
    <mergeCell ref="A30:H31"/>
    <mergeCell ref="I30:N31"/>
    <mergeCell ref="O30:O31"/>
    <mergeCell ref="P30:R31"/>
    <mergeCell ref="S30:S31"/>
    <mergeCell ref="T30:T31"/>
    <mergeCell ref="U30:U31"/>
    <mergeCell ref="V30:Y30"/>
    <mergeCell ref="A38:B38"/>
    <mergeCell ref="C38:Y38"/>
    <mergeCell ref="A39:B39"/>
    <mergeCell ref="C39:Y39"/>
    <mergeCell ref="A41:B42"/>
    <mergeCell ref="C41:C42"/>
    <mergeCell ref="D41:D42"/>
    <mergeCell ref="E41:E42"/>
    <mergeCell ref="F41:I42"/>
    <mergeCell ref="J41:J42"/>
    <mergeCell ref="V41:Y41"/>
    <mergeCell ref="T41:T42"/>
    <mergeCell ref="A44:B44"/>
    <mergeCell ref="F44:I44"/>
    <mergeCell ref="L44:N44"/>
    <mergeCell ref="P44:R44"/>
    <mergeCell ref="A45:B45"/>
    <mergeCell ref="F45:I45"/>
    <mergeCell ref="L45:N45"/>
    <mergeCell ref="P45:R45"/>
    <mergeCell ref="U41:U42"/>
    <mergeCell ref="A43:B43"/>
    <mergeCell ref="F43:I43"/>
    <mergeCell ref="L43:N43"/>
    <mergeCell ref="P43:R43"/>
    <mergeCell ref="K41:K42"/>
    <mergeCell ref="L41:N42"/>
    <mergeCell ref="O41:O42"/>
    <mergeCell ref="P41:R42"/>
    <mergeCell ref="S41:S42"/>
    <mergeCell ref="A48:B48"/>
    <mergeCell ref="F48:I48"/>
    <mergeCell ref="L48:N48"/>
    <mergeCell ref="P48:R48"/>
    <mergeCell ref="A49:B49"/>
    <mergeCell ref="F49:I49"/>
    <mergeCell ref="L49:N49"/>
    <mergeCell ref="P49:R49"/>
    <mergeCell ref="A46:B46"/>
    <mergeCell ref="F46:I46"/>
    <mergeCell ref="L46:N46"/>
    <mergeCell ref="P46:R46"/>
    <mergeCell ref="A47:B47"/>
    <mergeCell ref="F47:I47"/>
    <mergeCell ref="L47:N47"/>
    <mergeCell ref="P47:R47"/>
    <mergeCell ref="A52:B52"/>
    <mergeCell ref="C52:F52"/>
    <mergeCell ref="G52:I52"/>
    <mergeCell ref="J52:L52"/>
    <mergeCell ref="P52:S52"/>
    <mergeCell ref="A55:Y55"/>
    <mergeCell ref="A50:B50"/>
    <mergeCell ref="F50:I50"/>
    <mergeCell ref="L50:N50"/>
    <mergeCell ref="P50:R50"/>
    <mergeCell ref="A51:B51"/>
    <mergeCell ref="F51:I51"/>
    <mergeCell ref="L51:N51"/>
    <mergeCell ref="P51:R51"/>
    <mergeCell ref="S57:S58"/>
    <mergeCell ref="T57:T58"/>
    <mergeCell ref="U57:U58"/>
    <mergeCell ref="V57:Y57"/>
    <mergeCell ref="A59:B59"/>
    <mergeCell ref="F59:G59"/>
    <mergeCell ref="H59:I59"/>
    <mergeCell ref="P59:R59"/>
    <mergeCell ref="J57:J58"/>
    <mergeCell ref="K57:K58"/>
    <mergeCell ref="L57:L58"/>
    <mergeCell ref="M57:M58"/>
    <mergeCell ref="N57:N58"/>
    <mergeCell ref="O57:O58"/>
    <mergeCell ref="A57:B58"/>
    <mergeCell ref="C57:C58"/>
    <mergeCell ref="D57:D58"/>
    <mergeCell ref="E57:E58"/>
    <mergeCell ref="F57:G58"/>
    <mergeCell ref="H57:I58"/>
    <mergeCell ref="A170:B170"/>
    <mergeCell ref="P170:R170"/>
    <mergeCell ref="A171:B171"/>
    <mergeCell ref="P171:R171"/>
    <mergeCell ref="A168:B168"/>
    <mergeCell ref="P168:R168"/>
    <mergeCell ref="A169:B169"/>
    <mergeCell ref="P169:R169"/>
    <mergeCell ref="P57:R58"/>
    <mergeCell ref="A60:B60"/>
    <mergeCell ref="F60:G60"/>
    <mergeCell ref="H60:I60"/>
    <mergeCell ref="P60:R60"/>
    <mergeCell ref="A61:B61"/>
    <mergeCell ref="F61:G61"/>
    <mergeCell ref="H61:I61"/>
    <mergeCell ref="P61:R61"/>
    <mergeCell ref="A62:B62"/>
    <mergeCell ref="F62:G62"/>
    <mergeCell ref="H62:I62"/>
    <mergeCell ref="P62:R62"/>
    <mergeCell ref="A63:B63"/>
    <mergeCell ref="F63:G63"/>
    <mergeCell ref="H63:I63"/>
    <mergeCell ref="A176:B176"/>
    <mergeCell ref="P176:R176"/>
    <mergeCell ref="A177:B177"/>
    <mergeCell ref="P177:R177"/>
    <mergeCell ref="A174:B174"/>
    <mergeCell ref="P174:R174"/>
    <mergeCell ref="A175:B175"/>
    <mergeCell ref="P175:R175"/>
    <mergeCell ref="A172:B172"/>
    <mergeCell ref="P172:R172"/>
    <mergeCell ref="A173:B173"/>
    <mergeCell ref="P173:R173"/>
    <mergeCell ref="F173:G173"/>
    <mergeCell ref="H173:I173"/>
    <mergeCell ref="F174:G174"/>
    <mergeCell ref="H174:I174"/>
    <mergeCell ref="F175:G175"/>
    <mergeCell ref="H175:I175"/>
    <mergeCell ref="F176:G176"/>
    <mergeCell ref="H176:I176"/>
    <mergeCell ref="F177:G177"/>
    <mergeCell ref="H177:I177"/>
    <mergeCell ref="A182:B182"/>
    <mergeCell ref="P182:R182"/>
    <mergeCell ref="A183:B183"/>
    <mergeCell ref="P183:R183"/>
    <mergeCell ref="A180:B180"/>
    <mergeCell ref="P180:R180"/>
    <mergeCell ref="A181:B181"/>
    <mergeCell ref="P181:R181"/>
    <mergeCell ref="A178:B178"/>
    <mergeCell ref="P178:R178"/>
    <mergeCell ref="A179:B179"/>
    <mergeCell ref="P179:R179"/>
    <mergeCell ref="F178:G178"/>
    <mergeCell ref="H178:I178"/>
    <mergeCell ref="F179:G179"/>
    <mergeCell ref="H179:I179"/>
    <mergeCell ref="F180:G180"/>
    <mergeCell ref="H180:I180"/>
    <mergeCell ref="F181:G181"/>
    <mergeCell ref="H181:I181"/>
    <mergeCell ref="F182:G182"/>
    <mergeCell ref="H182:I182"/>
    <mergeCell ref="F183:G183"/>
    <mergeCell ref="H183:I183"/>
    <mergeCell ref="A188:B188"/>
    <mergeCell ref="P188:R188"/>
    <mergeCell ref="A189:B189"/>
    <mergeCell ref="P189:R189"/>
    <mergeCell ref="A186:B186"/>
    <mergeCell ref="P186:R186"/>
    <mergeCell ref="A187:B187"/>
    <mergeCell ref="P187:R187"/>
    <mergeCell ref="A184:B184"/>
    <mergeCell ref="P184:R184"/>
    <mergeCell ref="A185:B185"/>
    <mergeCell ref="P185:R185"/>
    <mergeCell ref="F184:G184"/>
    <mergeCell ref="H184:I184"/>
    <mergeCell ref="F185:G185"/>
    <mergeCell ref="H185:I185"/>
    <mergeCell ref="F186:G186"/>
    <mergeCell ref="H186:I186"/>
    <mergeCell ref="F187:G187"/>
    <mergeCell ref="H187:I187"/>
    <mergeCell ref="F188:G188"/>
    <mergeCell ref="H188:I188"/>
    <mergeCell ref="F189:G189"/>
    <mergeCell ref="H189:I189"/>
    <mergeCell ref="A194:B194"/>
    <mergeCell ref="P194:R194"/>
    <mergeCell ref="A195:B195"/>
    <mergeCell ref="P195:R195"/>
    <mergeCell ref="A192:B192"/>
    <mergeCell ref="P192:R192"/>
    <mergeCell ref="A193:B193"/>
    <mergeCell ref="P193:R193"/>
    <mergeCell ref="A190:B190"/>
    <mergeCell ref="P190:R190"/>
    <mergeCell ref="A191:B191"/>
    <mergeCell ref="P191:R191"/>
    <mergeCell ref="F190:G190"/>
    <mergeCell ref="H190:I190"/>
    <mergeCell ref="F191:G191"/>
    <mergeCell ref="H191:I191"/>
    <mergeCell ref="F192:G192"/>
    <mergeCell ref="H192:I192"/>
    <mergeCell ref="F193:G193"/>
    <mergeCell ref="H193:I193"/>
    <mergeCell ref="F194:G194"/>
    <mergeCell ref="H194:I194"/>
    <mergeCell ref="F195:G195"/>
    <mergeCell ref="H195:I195"/>
    <mergeCell ref="A200:B200"/>
    <mergeCell ref="P200:R200"/>
    <mergeCell ref="A201:B201"/>
    <mergeCell ref="P201:R201"/>
    <mergeCell ref="A198:B198"/>
    <mergeCell ref="P198:R198"/>
    <mergeCell ref="A199:B199"/>
    <mergeCell ref="P199:R199"/>
    <mergeCell ref="A196:B196"/>
    <mergeCell ref="P196:R196"/>
    <mergeCell ref="A197:B197"/>
    <mergeCell ref="P197:R197"/>
    <mergeCell ref="F196:G196"/>
    <mergeCell ref="H196:I196"/>
    <mergeCell ref="F197:G197"/>
    <mergeCell ref="H197:I197"/>
    <mergeCell ref="F198:G198"/>
    <mergeCell ref="H198:I198"/>
    <mergeCell ref="F199:G199"/>
    <mergeCell ref="H199:I199"/>
    <mergeCell ref="F200:G200"/>
    <mergeCell ref="H200:I200"/>
    <mergeCell ref="F201:G201"/>
    <mergeCell ref="H201:I201"/>
    <mergeCell ref="A206:B206"/>
    <mergeCell ref="P206:R206"/>
    <mergeCell ref="A207:B207"/>
    <mergeCell ref="P207:R207"/>
    <mergeCell ref="A204:B204"/>
    <mergeCell ref="P204:R204"/>
    <mergeCell ref="A205:B205"/>
    <mergeCell ref="P205:R205"/>
    <mergeCell ref="A202:B202"/>
    <mergeCell ref="P202:R202"/>
    <mergeCell ref="A203:B203"/>
    <mergeCell ref="P203:R203"/>
    <mergeCell ref="F202:G202"/>
    <mergeCell ref="H202:I202"/>
    <mergeCell ref="F203:G203"/>
    <mergeCell ref="H203:I203"/>
    <mergeCell ref="F204:G204"/>
    <mergeCell ref="H204:I204"/>
    <mergeCell ref="F205:G205"/>
    <mergeCell ref="H205:I205"/>
    <mergeCell ref="F206:G206"/>
    <mergeCell ref="H206:I206"/>
    <mergeCell ref="F207:G207"/>
    <mergeCell ref="H207:I207"/>
    <mergeCell ref="A212:B212"/>
    <mergeCell ref="P212:R212"/>
    <mergeCell ref="A213:B213"/>
    <mergeCell ref="P213:R213"/>
    <mergeCell ref="A210:B210"/>
    <mergeCell ref="P210:R210"/>
    <mergeCell ref="A211:B211"/>
    <mergeCell ref="P211:R211"/>
    <mergeCell ref="A208:B208"/>
    <mergeCell ref="P208:R208"/>
    <mergeCell ref="A209:B209"/>
    <mergeCell ref="P209:R209"/>
    <mergeCell ref="F208:G208"/>
    <mergeCell ref="H208:I208"/>
    <mergeCell ref="F209:G209"/>
    <mergeCell ref="H209:I209"/>
    <mergeCell ref="F210:G210"/>
    <mergeCell ref="H210:I210"/>
    <mergeCell ref="F211:G211"/>
    <mergeCell ref="H211:I211"/>
    <mergeCell ref="F212:G212"/>
    <mergeCell ref="H212:I212"/>
    <mergeCell ref="F213:G213"/>
    <mergeCell ref="H213:I213"/>
    <mergeCell ref="A218:B218"/>
    <mergeCell ref="P218:R218"/>
    <mergeCell ref="A219:B219"/>
    <mergeCell ref="P219:R219"/>
    <mergeCell ref="A216:B216"/>
    <mergeCell ref="P216:R216"/>
    <mergeCell ref="A217:B217"/>
    <mergeCell ref="P217:R217"/>
    <mergeCell ref="A214:B214"/>
    <mergeCell ref="P214:R214"/>
    <mergeCell ref="A215:B215"/>
    <mergeCell ref="P215:R215"/>
    <mergeCell ref="F214:G214"/>
    <mergeCell ref="H214:I214"/>
    <mergeCell ref="F215:G215"/>
    <mergeCell ref="H215:I215"/>
    <mergeCell ref="F216:G216"/>
    <mergeCell ref="H216:I216"/>
    <mergeCell ref="F217:G217"/>
    <mergeCell ref="H217:I217"/>
    <mergeCell ref="F218:G218"/>
    <mergeCell ref="H218:I218"/>
    <mergeCell ref="F219:G219"/>
    <mergeCell ref="H219:I219"/>
    <mergeCell ref="A224:B224"/>
    <mergeCell ref="P224:R224"/>
    <mergeCell ref="A225:B225"/>
    <mergeCell ref="P225:R225"/>
    <mergeCell ref="A222:B222"/>
    <mergeCell ref="P222:R222"/>
    <mergeCell ref="A223:B223"/>
    <mergeCell ref="P223:R223"/>
    <mergeCell ref="A220:B220"/>
    <mergeCell ref="P220:R220"/>
    <mergeCell ref="A221:B221"/>
    <mergeCell ref="P221:R221"/>
    <mergeCell ref="F220:G220"/>
    <mergeCell ref="H220:I220"/>
    <mergeCell ref="F221:G221"/>
    <mergeCell ref="H221:I221"/>
    <mergeCell ref="F222:G222"/>
    <mergeCell ref="H222:I222"/>
    <mergeCell ref="F223:G223"/>
    <mergeCell ref="H223:I223"/>
    <mergeCell ref="F224:G224"/>
    <mergeCell ref="H224:I224"/>
    <mergeCell ref="F225:G225"/>
    <mergeCell ref="H225:I225"/>
    <mergeCell ref="A228:B228"/>
    <mergeCell ref="F228:G228"/>
    <mergeCell ref="H228:I228"/>
    <mergeCell ref="P228:R228"/>
    <mergeCell ref="A229:B229"/>
    <mergeCell ref="F229:G229"/>
    <mergeCell ref="H229:I229"/>
    <mergeCell ref="P229:R229"/>
    <mergeCell ref="A226:B226"/>
    <mergeCell ref="P226:R226"/>
    <mergeCell ref="A227:B227"/>
    <mergeCell ref="F227:G227"/>
    <mergeCell ref="H227:I227"/>
    <mergeCell ref="P227:R227"/>
    <mergeCell ref="F226:G226"/>
    <mergeCell ref="H226:I226"/>
    <mergeCell ref="A232:B232"/>
    <mergeCell ref="F232:G232"/>
    <mergeCell ref="H232:I232"/>
    <mergeCell ref="P232:R232"/>
    <mergeCell ref="A233:B233"/>
    <mergeCell ref="F233:G233"/>
    <mergeCell ref="H233:I233"/>
    <mergeCell ref="P233:R233"/>
    <mergeCell ref="A230:B230"/>
    <mergeCell ref="F230:G230"/>
    <mergeCell ref="H230:I230"/>
    <mergeCell ref="P230:R230"/>
    <mergeCell ref="A231:B231"/>
    <mergeCell ref="F231:G231"/>
    <mergeCell ref="H231:I231"/>
    <mergeCell ref="P231:R231"/>
    <mergeCell ref="A236:B236"/>
    <mergeCell ref="F236:G236"/>
    <mergeCell ref="H236:I236"/>
    <mergeCell ref="P236:R236"/>
    <mergeCell ref="A237:B237"/>
    <mergeCell ref="F237:G237"/>
    <mergeCell ref="H237:I237"/>
    <mergeCell ref="P237:R237"/>
    <mergeCell ref="A234:B234"/>
    <mergeCell ref="F234:G234"/>
    <mergeCell ref="H234:I234"/>
    <mergeCell ref="P234:R234"/>
    <mergeCell ref="A235:B235"/>
    <mergeCell ref="F235:G235"/>
    <mergeCell ref="H235:I235"/>
    <mergeCell ref="P235:R235"/>
    <mergeCell ref="A240:B240"/>
    <mergeCell ref="F240:G240"/>
    <mergeCell ref="H240:I240"/>
    <mergeCell ref="P240:R240"/>
    <mergeCell ref="A241:B241"/>
    <mergeCell ref="F241:G241"/>
    <mergeCell ref="H241:I241"/>
    <mergeCell ref="P241:R241"/>
    <mergeCell ref="A238:B238"/>
    <mergeCell ref="F238:G238"/>
    <mergeCell ref="H238:I238"/>
    <mergeCell ref="P238:R238"/>
    <mergeCell ref="A239:B239"/>
    <mergeCell ref="F239:G239"/>
    <mergeCell ref="H239:I239"/>
    <mergeCell ref="P239:R239"/>
    <mergeCell ref="A244:B244"/>
    <mergeCell ref="F244:G244"/>
    <mergeCell ref="H244:I244"/>
    <mergeCell ref="P244:R244"/>
    <mergeCell ref="A245:B245"/>
    <mergeCell ref="F245:G245"/>
    <mergeCell ref="H245:I245"/>
    <mergeCell ref="P245:R245"/>
    <mergeCell ref="A242:B242"/>
    <mergeCell ref="F242:G242"/>
    <mergeCell ref="H242:I242"/>
    <mergeCell ref="P242:R242"/>
    <mergeCell ref="A243:B243"/>
    <mergeCell ref="F243:G243"/>
    <mergeCell ref="H243:I243"/>
    <mergeCell ref="P243:R243"/>
    <mergeCell ref="A248:B248"/>
    <mergeCell ref="F248:G248"/>
    <mergeCell ref="H248:I248"/>
    <mergeCell ref="P248:R248"/>
    <mergeCell ref="A249:B249"/>
    <mergeCell ref="F249:G249"/>
    <mergeCell ref="H249:I249"/>
    <mergeCell ref="P249:R249"/>
    <mergeCell ref="A246:B246"/>
    <mergeCell ref="F246:G246"/>
    <mergeCell ref="H246:I246"/>
    <mergeCell ref="P246:R246"/>
    <mergeCell ref="A247:B247"/>
    <mergeCell ref="F247:G247"/>
    <mergeCell ref="H247:I247"/>
    <mergeCell ref="P247:R247"/>
    <mergeCell ref="A252:B252"/>
    <mergeCell ref="F252:G252"/>
    <mergeCell ref="H252:I252"/>
    <mergeCell ref="P252:R252"/>
    <mergeCell ref="A253:B253"/>
    <mergeCell ref="F253:G253"/>
    <mergeCell ref="H253:I253"/>
    <mergeCell ref="P253:R253"/>
    <mergeCell ref="A250:B250"/>
    <mergeCell ref="F250:G250"/>
    <mergeCell ref="H250:I250"/>
    <mergeCell ref="P250:R250"/>
    <mergeCell ref="A251:B251"/>
    <mergeCell ref="F251:G251"/>
    <mergeCell ref="H251:I251"/>
    <mergeCell ref="P251:R251"/>
    <mergeCell ref="A256:B256"/>
    <mergeCell ref="F256:G256"/>
    <mergeCell ref="H256:I256"/>
    <mergeCell ref="P256:R256"/>
    <mergeCell ref="P257:S257"/>
    <mergeCell ref="A260:Y260"/>
    <mergeCell ref="A254:B254"/>
    <mergeCell ref="F254:G254"/>
    <mergeCell ref="H254:I254"/>
    <mergeCell ref="P254:R254"/>
    <mergeCell ref="A255:B255"/>
    <mergeCell ref="F255:G255"/>
    <mergeCell ref="H255:I255"/>
    <mergeCell ref="P255:R255"/>
    <mergeCell ref="E262:J262"/>
    <mergeCell ref="K262:P262"/>
    <mergeCell ref="E263:F263"/>
    <mergeCell ref="G263:H263"/>
    <mergeCell ref="K263:P266"/>
    <mergeCell ref="E264:F266"/>
    <mergeCell ref="G264:H266"/>
    <mergeCell ref="I264:I266"/>
    <mergeCell ref="J264:J266"/>
    <mergeCell ref="Q266:T266"/>
    <mergeCell ref="A267:C267"/>
    <mergeCell ref="G267:H267"/>
    <mergeCell ref="K267:N267"/>
    <mergeCell ref="A268:A273"/>
    <mergeCell ref="B268:C268"/>
    <mergeCell ref="G268:H268"/>
    <mergeCell ref="K268:N268"/>
    <mergeCell ref="B269:C269"/>
    <mergeCell ref="G269:H269"/>
    <mergeCell ref="B272:C272"/>
    <mergeCell ref="G272:H272"/>
    <mergeCell ref="K272:N272"/>
    <mergeCell ref="B273:C273"/>
    <mergeCell ref="G273:H273"/>
    <mergeCell ref="K273:N273"/>
    <mergeCell ref="K269:N269"/>
    <mergeCell ref="B270:C270"/>
    <mergeCell ref="G270:H270"/>
    <mergeCell ref="K270:N270"/>
    <mergeCell ref="B271:C271"/>
    <mergeCell ref="G271:H271"/>
    <mergeCell ref="K271:N271"/>
    <mergeCell ref="O276:Q276"/>
    <mergeCell ref="U276:X276"/>
    <mergeCell ref="AB276:AC276"/>
    <mergeCell ref="AD276:AF276"/>
    <mergeCell ref="A274:C274"/>
    <mergeCell ref="G274:H274"/>
    <mergeCell ref="K274:N274"/>
    <mergeCell ref="A276:B276"/>
    <mergeCell ref="C276:E276"/>
    <mergeCell ref="G276:I276"/>
    <mergeCell ref="K276:L276"/>
    <mergeCell ref="P63:R63"/>
    <mergeCell ref="A64:B64"/>
    <mergeCell ref="F64:G64"/>
    <mergeCell ref="H64:I64"/>
    <mergeCell ref="P64:R64"/>
    <mergeCell ref="A65:B65"/>
    <mergeCell ref="F65:G65"/>
    <mergeCell ref="H65:I65"/>
    <mergeCell ref="P65:R65"/>
    <mergeCell ref="A66:B66"/>
    <mergeCell ref="F66:G66"/>
    <mergeCell ref="H66:I66"/>
    <mergeCell ref="P66:R66"/>
    <mergeCell ref="A67:B67"/>
    <mergeCell ref="F67:G67"/>
    <mergeCell ref="H67:I67"/>
    <mergeCell ref="P67:R67"/>
    <mergeCell ref="A68:B68"/>
    <mergeCell ref="F68:G68"/>
    <mergeCell ref="H68:I68"/>
    <mergeCell ref="P68:R68"/>
    <mergeCell ref="A69:B69"/>
    <mergeCell ref="F69:G69"/>
    <mergeCell ref="H69:I69"/>
    <mergeCell ref="P69:R69"/>
    <mergeCell ref="A70:B70"/>
    <mergeCell ref="F70:G70"/>
    <mergeCell ref="H70:I70"/>
    <mergeCell ref="P70:R70"/>
    <mergeCell ref="A71:B71"/>
    <mergeCell ref="F71:G71"/>
    <mergeCell ref="H71:I71"/>
    <mergeCell ref="P71:R71"/>
    <mergeCell ref="A72:B72"/>
    <mergeCell ref="F72:G72"/>
    <mergeCell ref="H72:I72"/>
    <mergeCell ref="P72:R72"/>
    <mergeCell ref="A73:B73"/>
    <mergeCell ref="F73:G73"/>
    <mergeCell ref="H73:I73"/>
    <mergeCell ref="P73:R73"/>
    <mergeCell ref="A74:B74"/>
    <mergeCell ref="F74:G74"/>
    <mergeCell ref="H74:I74"/>
    <mergeCell ref="P74:R74"/>
    <mergeCell ref="A75:B75"/>
    <mergeCell ref="F75:G75"/>
    <mergeCell ref="H75:I75"/>
    <mergeCell ref="P75:R75"/>
    <mergeCell ref="A76:B76"/>
    <mergeCell ref="F76:G76"/>
    <mergeCell ref="H76:I76"/>
    <mergeCell ref="P76:R76"/>
    <mergeCell ref="A77:B77"/>
    <mergeCell ref="F77:G77"/>
    <mergeCell ref="H77:I77"/>
    <mergeCell ref="P77:R77"/>
    <mergeCell ref="A78:B78"/>
    <mergeCell ref="F78:G78"/>
    <mergeCell ref="H78:I78"/>
    <mergeCell ref="P78:R78"/>
    <mergeCell ref="A79:B79"/>
    <mergeCell ref="F79:G79"/>
    <mergeCell ref="H79:I79"/>
    <mergeCell ref="P79:R79"/>
    <mergeCell ref="A80:B80"/>
    <mergeCell ref="F80:G80"/>
    <mergeCell ref="H80:I80"/>
    <mergeCell ref="P80:R80"/>
    <mergeCell ref="A81:B81"/>
    <mergeCell ref="F81:G81"/>
    <mergeCell ref="H81:I81"/>
    <mergeCell ref="P81:R81"/>
    <mergeCell ref="A82:B82"/>
    <mergeCell ref="F82:G82"/>
    <mergeCell ref="H82:I82"/>
    <mergeCell ref="P82:R82"/>
    <mergeCell ref="A83:B83"/>
    <mergeCell ref="F83:G83"/>
    <mergeCell ref="H83:I83"/>
    <mergeCell ref="P83:R83"/>
    <mergeCell ref="A84:B84"/>
    <mergeCell ref="F84:G84"/>
    <mergeCell ref="H84:I84"/>
    <mergeCell ref="P84:R84"/>
    <mergeCell ref="A85:B85"/>
    <mergeCell ref="F85:G85"/>
    <mergeCell ref="H85:I85"/>
    <mergeCell ref="P85:R85"/>
    <mergeCell ref="A86:B86"/>
    <mergeCell ref="F86:G86"/>
    <mergeCell ref="H86:I86"/>
    <mergeCell ref="P86:R86"/>
    <mergeCell ref="A87:B87"/>
    <mergeCell ref="F87:G87"/>
    <mergeCell ref="H87:I87"/>
    <mergeCell ref="P87:R87"/>
    <mergeCell ref="A88:B88"/>
    <mergeCell ref="F88:G88"/>
    <mergeCell ref="H88:I88"/>
    <mergeCell ref="P88:R88"/>
    <mergeCell ref="A89:B89"/>
    <mergeCell ref="F89:G89"/>
    <mergeCell ref="H89:I89"/>
    <mergeCell ref="P89:R89"/>
    <mergeCell ref="A90:B90"/>
    <mergeCell ref="F90:G90"/>
    <mergeCell ref="H90:I90"/>
    <mergeCell ref="P90:R90"/>
    <mergeCell ref="A91:B91"/>
    <mergeCell ref="F91:G91"/>
    <mergeCell ref="H91:I91"/>
    <mergeCell ref="P91:R91"/>
    <mergeCell ref="A92:B92"/>
    <mergeCell ref="F92:G92"/>
    <mergeCell ref="H92:I92"/>
    <mergeCell ref="P92:R92"/>
    <mergeCell ref="A93:B93"/>
    <mergeCell ref="F93:G93"/>
    <mergeCell ref="H93:I93"/>
    <mergeCell ref="P93:R93"/>
    <mergeCell ref="A94:B94"/>
    <mergeCell ref="F94:G94"/>
    <mergeCell ref="H94:I94"/>
    <mergeCell ref="P94:R94"/>
    <mergeCell ref="A95:B95"/>
    <mergeCell ref="F95:G95"/>
    <mergeCell ref="H95:I95"/>
    <mergeCell ref="P95:R95"/>
    <mergeCell ref="A99:B99"/>
    <mergeCell ref="P99:R99"/>
    <mergeCell ref="A100:B100"/>
    <mergeCell ref="P100:R100"/>
    <mergeCell ref="A101:B101"/>
    <mergeCell ref="P101:R101"/>
    <mergeCell ref="A96:B96"/>
    <mergeCell ref="F96:G96"/>
    <mergeCell ref="H96:I96"/>
    <mergeCell ref="P96:R96"/>
    <mergeCell ref="A97:B97"/>
    <mergeCell ref="F97:G97"/>
    <mergeCell ref="H97:I97"/>
    <mergeCell ref="P97:R97"/>
    <mergeCell ref="A98:B98"/>
    <mergeCell ref="F98:G98"/>
    <mergeCell ref="H98:I98"/>
    <mergeCell ref="P98:R98"/>
    <mergeCell ref="F99:G99"/>
    <mergeCell ref="H99:I99"/>
    <mergeCell ref="F100:G100"/>
    <mergeCell ref="H100:I100"/>
    <mergeCell ref="F101:G101"/>
    <mergeCell ref="H101:I101"/>
    <mergeCell ref="A105:B105"/>
    <mergeCell ref="P105:R105"/>
    <mergeCell ref="A106:B106"/>
    <mergeCell ref="P106:R106"/>
    <mergeCell ref="A107:B107"/>
    <mergeCell ref="P107:R107"/>
    <mergeCell ref="A102:B102"/>
    <mergeCell ref="P102:R102"/>
    <mergeCell ref="A103:B103"/>
    <mergeCell ref="P103:R103"/>
    <mergeCell ref="A104:B104"/>
    <mergeCell ref="P104:R104"/>
    <mergeCell ref="F102:G102"/>
    <mergeCell ref="H102:I102"/>
    <mergeCell ref="F103:G103"/>
    <mergeCell ref="H103:I103"/>
    <mergeCell ref="F104:G104"/>
    <mergeCell ref="H104:I104"/>
    <mergeCell ref="F105:G105"/>
    <mergeCell ref="H105:I105"/>
    <mergeCell ref="F106:G106"/>
    <mergeCell ref="H106:I106"/>
    <mergeCell ref="F107:G107"/>
    <mergeCell ref="H107:I107"/>
    <mergeCell ref="A111:B111"/>
    <mergeCell ref="P111:R111"/>
    <mergeCell ref="A112:B112"/>
    <mergeCell ref="P112:R112"/>
    <mergeCell ref="A113:B113"/>
    <mergeCell ref="P113:R113"/>
    <mergeCell ref="A108:B108"/>
    <mergeCell ref="P108:R108"/>
    <mergeCell ref="A109:B109"/>
    <mergeCell ref="P109:R109"/>
    <mergeCell ref="A110:B110"/>
    <mergeCell ref="P110:R110"/>
    <mergeCell ref="F108:G108"/>
    <mergeCell ref="H108:I108"/>
    <mergeCell ref="F109:G109"/>
    <mergeCell ref="H109:I109"/>
    <mergeCell ref="F110:G110"/>
    <mergeCell ref="H110:I110"/>
    <mergeCell ref="F111:G111"/>
    <mergeCell ref="H111:I111"/>
    <mergeCell ref="F112:G112"/>
    <mergeCell ref="H112:I112"/>
    <mergeCell ref="F113:G113"/>
    <mergeCell ref="H113:I113"/>
    <mergeCell ref="A117:B117"/>
    <mergeCell ref="P117:R117"/>
    <mergeCell ref="A118:B118"/>
    <mergeCell ref="P118:R118"/>
    <mergeCell ref="A119:B119"/>
    <mergeCell ref="P119:R119"/>
    <mergeCell ref="A114:B114"/>
    <mergeCell ref="P114:R114"/>
    <mergeCell ref="A115:B115"/>
    <mergeCell ref="P115:R115"/>
    <mergeCell ref="A116:B116"/>
    <mergeCell ref="P116:R116"/>
    <mergeCell ref="F114:G114"/>
    <mergeCell ref="H114:I114"/>
    <mergeCell ref="F115:G115"/>
    <mergeCell ref="H115:I115"/>
    <mergeCell ref="F116:G116"/>
    <mergeCell ref="H116:I116"/>
    <mergeCell ref="F117:G117"/>
    <mergeCell ref="H117:I117"/>
    <mergeCell ref="F118:G118"/>
    <mergeCell ref="H118:I118"/>
    <mergeCell ref="F119:G119"/>
    <mergeCell ref="H119:I119"/>
    <mergeCell ref="A123:B123"/>
    <mergeCell ref="P123:R123"/>
    <mergeCell ref="A124:B124"/>
    <mergeCell ref="P124:R124"/>
    <mergeCell ref="A125:B125"/>
    <mergeCell ref="P125:R125"/>
    <mergeCell ref="A120:B120"/>
    <mergeCell ref="P120:R120"/>
    <mergeCell ref="A121:B121"/>
    <mergeCell ref="P121:R121"/>
    <mergeCell ref="A122:B122"/>
    <mergeCell ref="P122:R122"/>
    <mergeCell ref="F120:G120"/>
    <mergeCell ref="H120:I120"/>
    <mergeCell ref="F121:G121"/>
    <mergeCell ref="H121:I121"/>
    <mergeCell ref="F122:G122"/>
    <mergeCell ref="H122:I122"/>
    <mergeCell ref="F123:G123"/>
    <mergeCell ref="H123:I123"/>
    <mergeCell ref="F124:G124"/>
    <mergeCell ref="H124:I124"/>
    <mergeCell ref="F125:G125"/>
    <mergeCell ref="H125:I125"/>
    <mergeCell ref="A129:B129"/>
    <mergeCell ref="P129:R129"/>
    <mergeCell ref="A130:B130"/>
    <mergeCell ref="P130:R130"/>
    <mergeCell ref="A131:B131"/>
    <mergeCell ref="P131:R131"/>
    <mergeCell ref="A126:B126"/>
    <mergeCell ref="P126:R126"/>
    <mergeCell ref="A127:B127"/>
    <mergeCell ref="P127:R127"/>
    <mergeCell ref="A128:B128"/>
    <mergeCell ref="P128:R128"/>
    <mergeCell ref="F126:G126"/>
    <mergeCell ref="H126:I126"/>
    <mergeCell ref="F127:G127"/>
    <mergeCell ref="H127:I127"/>
    <mergeCell ref="F128:G128"/>
    <mergeCell ref="H128:I128"/>
    <mergeCell ref="F129:G129"/>
    <mergeCell ref="H129:I129"/>
    <mergeCell ref="F130:G130"/>
    <mergeCell ref="H130:I130"/>
    <mergeCell ref="F131:G131"/>
    <mergeCell ref="H131:I131"/>
    <mergeCell ref="A135:B135"/>
    <mergeCell ref="P135:R135"/>
    <mergeCell ref="A136:B136"/>
    <mergeCell ref="P136:R136"/>
    <mergeCell ref="A137:B137"/>
    <mergeCell ref="P137:R137"/>
    <mergeCell ref="A132:B132"/>
    <mergeCell ref="P132:R132"/>
    <mergeCell ref="A133:B133"/>
    <mergeCell ref="P133:R133"/>
    <mergeCell ref="A134:B134"/>
    <mergeCell ref="P134:R134"/>
    <mergeCell ref="F132:G132"/>
    <mergeCell ref="H132:I132"/>
    <mergeCell ref="F133:G133"/>
    <mergeCell ref="H133:I133"/>
    <mergeCell ref="F134:G134"/>
    <mergeCell ref="H134:I134"/>
    <mergeCell ref="F135:G135"/>
    <mergeCell ref="H135:I135"/>
    <mergeCell ref="F136:G136"/>
    <mergeCell ref="H136:I136"/>
    <mergeCell ref="F137:G137"/>
    <mergeCell ref="H137:I137"/>
    <mergeCell ref="A141:B141"/>
    <mergeCell ref="P141:R141"/>
    <mergeCell ref="A142:B142"/>
    <mergeCell ref="P142:R142"/>
    <mergeCell ref="A143:B143"/>
    <mergeCell ref="P143:R143"/>
    <mergeCell ref="A138:B138"/>
    <mergeCell ref="P138:R138"/>
    <mergeCell ref="A139:B139"/>
    <mergeCell ref="P139:R139"/>
    <mergeCell ref="A140:B140"/>
    <mergeCell ref="P140:R140"/>
    <mergeCell ref="F138:G138"/>
    <mergeCell ref="H138:I138"/>
    <mergeCell ref="F139:G139"/>
    <mergeCell ref="H139:I139"/>
    <mergeCell ref="F140:G140"/>
    <mergeCell ref="H140:I140"/>
    <mergeCell ref="F141:G141"/>
    <mergeCell ref="H141:I141"/>
    <mergeCell ref="F142:G142"/>
    <mergeCell ref="H142:I142"/>
    <mergeCell ref="F143:G143"/>
    <mergeCell ref="H143:I143"/>
    <mergeCell ref="A147:B147"/>
    <mergeCell ref="P147:R147"/>
    <mergeCell ref="A148:B148"/>
    <mergeCell ref="P148:R148"/>
    <mergeCell ref="A149:B149"/>
    <mergeCell ref="P149:R149"/>
    <mergeCell ref="A144:B144"/>
    <mergeCell ref="P144:R144"/>
    <mergeCell ref="A145:B145"/>
    <mergeCell ref="P145:R145"/>
    <mergeCell ref="A146:B146"/>
    <mergeCell ref="P146:R146"/>
    <mergeCell ref="F144:G144"/>
    <mergeCell ref="H144:I144"/>
    <mergeCell ref="F145:G145"/>
    <mergeCell ref="H145:I145"/>
    <mergeCell ref="F146:G146"/>
    <mergeCell ref="H146:I146"/>
    <mergeCell ref="F147:G147"/>
    <mergeCell ref="H147:I147"/>
    <mergeCell ref="F148:G148"/>
    <mergeCell ref="H148:I148"/>
    <mergeCell ref="F149:G149"/>
    <mergeCell ref="H149:I149"/>
    <mergeCell ref="A153:B153"/>
    <mergeCell ref="P153:R153"/>
    <mergeCell ref="A154:B154"/>
    <mergeCell ref="P154:R154"/>
    <mergeCell ref="A155:B155"/>
    <mergeCell ref="P155:R155"/>
    <mergeCell ref="A150:B150"/>
    <mergeCell ref="P150:R150"/>
    <mergeCell ref="A151:B151"/>
    <mergeCell ref="P151:R151"/>
    <mergeCell ref="A152:B152"/>
    <mergeCell ref="P152:R152"/>
    <mergeCell ref="F150:G150"/>
    <mergeCell ref="H150:I150"/>
    <mergeCell ref="F151:G151"/>
    <mergeCell ref="H151:I151"/>
    <mergeCell ref="F152:G152"/>
    <mergeCell ref="H152:I152"/>
    <mergeCell ref="F153:G153"/>
    <mergeCell ref="H153:I153"/>
    <mergeCell ref="F154:G154"/>
    <mergeCell ref="H154:I154"/>
    <mergeCell ref="F155:G155"/>
    <mergeCell ref="H155:I155"/>
    <mergeCell ref="A159:B159"/>
    <mergeCell ref="P159:R159"/>
    <mergeCell ref="A160:B160"/>
    <mergeCell ref="P160:R160"/>
    <mergeCell ref="A161:B161"/>
    <mergeCell ref="P161:R161"/>
    <mergeCell ref="A156:B156"/>
    <mergeCell ref="P156:R156"/>
    <mergeCell ref="A157:B157"/>
    <mergeCell ref="P157:R157"/>
    <mergeCell ref="A158:B158"/>
    <mergeCell ref="P158:R158"/>
    <mergeCell ref="F156:G156"/>
    <mergeCell ref="H156:I156"/>
    <mergeCell ref="F157:G157"/>
    <mergeCell ref="H157:I157"/>
    <mergeCell ref="F158:G158"/>
    <mergeCell ref="H158:I158"/>
    <mergeCell ref="F159:G159"/>
    <mergeCell ref="H159:I159"/>
    <mergeCell ref="F160:G160"/>
    <mergeCell ref="H160:I160"/>
    <mergeCell ref="F161:G161"/>
    <mergeCell ref="H161:I161"/>
    <mergeCell ref="A165:B165"/>
    <mergeCell ref="P165:R165"/>
    <mergeCell ref="A166:B166"/>
    <mergeCell ref="P166:R166"/>
    <mergeCell ref="A167:B167"/>
    <mergeCell ref="P167:R167"/>
    <mergeCell ref="A162:B162"/>
    <mergeCell ref="P162:R162"/>
    <mergeCell ref="A163:B163"/>
    <mergeCell ref="P163:R163"/>
    <mergeCell ref="A164:B164"/>
    <mergeCell ref="P164:R164"/>
    <mergeCell ref="F162:G162"/>
    <mergeCell ref="H162:I162"/>
    <mergeCell ref="F163:G163"/>
    <mergeCell ref="H163:I163"/>
    <mergeCell ref="F164:G164"/>
    <mergeCell ref="H164:I164"/>
    <mergeCell ref="F165:G165"/>
    <mergeCell ref="H165:I165"/>
    <mergeCell ref="F166:G166"/>
    <mergeCell ref="H166:I166"/>
    <mergeCell ref="F167:G167"/>
    <mergeCell ref="H167:I167"/>
  </mergeCells>
  <conditionalFormatting sqref="Y20:Y25">
    <cfRule type="iconSet" priority="51">
      <iconSet iconSet="4Arrows" showValue="0">
        <cfvo type="percent" val="0"/>
        <cfvo type="num" val="0.6"/>
        <cfvo type="num" val="0.8"/>
        <cfvo type="num" val="0.9"/>
      </iconSet>
    </cfRule>
    <cfRule type="cellIs" dxfId="267" priority="52" operator="lessThan">
      <formula>0.6</formula>
    </cfRule>
    <cfRule type="cellIs" dxfId="266" priority="53" operator="between">
      <formula>0.8</formula>
      <formula>0.899999999999999</formula>
    </cfRule>
    <cfRule type="cellIs" dxfId="265" priority="54" operator="between">
      <formula>0.6</formula>
      <formula>0.8</formula>
    </cfRule>
    <cfRule type="cellIs" dxfId="264" priority="55" operator="greaterThanOrEqual">
      <formula>0.9</formula>
    </cfRule>
  </conditionalFormatting>
  <conditionalFormatting sqref="Y32">
    <cfRule type="iconSet" priority="46">
      <iconSet iconSet="4Arrows" showValue="0">
        <cfvo type="percent" val="0"/>
        <cfvo type="num" val="0.6"/>
        <cfvo type="num" val="0.8"/>
        <cfvo type="num" val="0.9"/>
      </iconSet>
    </cfRule>
    <cfRule type="cellIs" dxfId="263" priority="47" operator="lessThan">
      <formula>0.6</formula>
    </cfRule>
    <cfRule type="cellIs" dxfId="262" priority="48" operator="between">
      <formula>0.8</formula>
      <formula>0.899999999999999</formula>
    </cfRule>
    <cfRule type="cellIs" dxfId="261" priority="49" operator="between">
      <formula>0.6</formula>
      <formula>0.8</formula>
    </cfRule>
    <cfRule type="cellIs" dxfId="260" priority="50" operator="greaterThanOrEqual">
      <formula>0.9</formula>
    </cfRule>
  </conditionalFormatting>
  <conditionalFormatting sqref="Y43:Y51">
    <cfRule type="iconSet" priority="41">
      <iconSet iconSet="4Arrows" showValue="0">
        <cfvo type="percent" val="0"/>
        <cfvo type="num" val="0.6"/>
        <cfvo type="num" val="0.8"/>
        <cfvo type="num" val="0.9"/>
      </iconSet>
    </cfRule>
    <cfRule type="cellIs" dxfId="259" priority="42" operator="lessThan">
      <formula>0.6</formula>
    </cfRule>
    <cfRule type="cellIs" dxfId="258" priority="43" operator="between">
      <formula>0.8</formula>
      <formula>0.899999999999999</formula>
    </cfRule>
    <cfRule type="cellIs" dxfId="257" priority="44" operator="between">
      <formula>0.6</formula>
      <formula>0.8</formula>
    </cfRule>
    <cfRule type="cellIs" dxfId="256" priority="45" operator="greaterThanOrEqual">
      <formula>0.9</formula>
    </cfRule>
  </conditionalFormatting>
  <conditionalFormatting sqref="Y59 Y227">
    <cfRule type="iconSet" priority="36">
      <iconSet iconSet="4Arrows" showValue="0">
        <cfvo type="percent" val="0"/>
        <cfvo type="num" val="0.6"/>
        <cfvo type="num" val="0.8"/>
        <cfvo type="num" val="0.9"/>
      </iconSet>
    </cfRule>
    <cfRule type="cellIs" dxfId="255" priority="37" operator="lessThan">
      <formula>0.6</formula>
    </cfRule>
    <cfRule type="cellIs" dxfId="254" priority="38" operator="between">
      <formula>0.8</formula>
      <formula>0.899999999999999</formula>
    </cfRule>
    <cfRule type="cellIs" dxfId="253" priority="39" operator="between">
      <formula>0.6</formula>
      <formula>0.8</formula>
    </cfRule>
    <cfRule type="cellIs" dxfId="252" priority="40" operator="greaterThanOrEqual">
      <formula>0.9</formula>
    </cfRule>
  </conditionalFormatting>
  <conditionalFormatting sqref="J268:J274">
    <cfRule type="iconSet" priority="31">
      <iconSet iconSet="4Arrows" showValue="0">
        <cfvo type="percent" val="0"/>
        <cfvo type="num" val="0.6"/>
        <cfvo type="num" val="0.8"/>
        <cfvo type="num" val="0.9"/>
      </iconSet>
    </cfRule>
    <cfRule type="cellIs" dxfId="251" priority="32" operator="lessThan">
      <formula>0.6</formula>
    </cfRule>
    <cfRule type="cellIs" dxfId="250" priority="33" operator="between">
      <formula>0.8</formula>
      <formula>0.899999999999999</formula>
    </cfRule>
    <cfRule type="cellIs" dxfId="249" priority="34" operator="between">
      <formula>0.6</formula>
      <formula>0.8</formula>
    </cfRule>
    <cfRule type="cellIs" dxfId="248" priority="35" operator="greaterThanOrEqual">
      <formula>0.9</formula>
    </cfRule>
  </conditionalFormatting>
  <conditionalFormatting sqref="T268:T273">
    <cfRule type="iconSet" priority="26">
      <iconSet iconSet="4Arrows" showValue="0">
        <cfvo type="percent" val="0"/>
        <cfvo type="num" val="0.6"/>
        <cfvo type="num" val="0.8"/>
        <cfvo type="num" val="0.9"/>
      </iconSet>
    </cfRule>
    <cfRule type="cellIs" dxfId="247" priority="27" operator="lessThan">
      <formula>0.6</formula>
    </cfRule>
    <cfRule type="cellIs" dxfId="246" priority="28" operator="between">
      <formula>0.8</formula>
      <formula>0.899999999999999</formula>
    </cfRule>
    <cfRule type="cellIs" dxfId="245" priority="29" operator="between">
      <formula>0.6</formula>
      <formula>0.8</formula>
    </cfRule>
    <cfRule type="cellIs" dxfId="244" priority="30" operator="greaterThanOrEqual">
      <formula>0.9</formula>
    </cfRule>
  </conditionalFormatting>
  <conditionalFormatting sqref="J264">
    <cfRule type="iconSet" priority="21">
      <iconSet iconSet="4Arrows" showValue="0">
        <cfvo type="percent" val="0"/>
        <cfvo type="num" val="0.6"/>
        <cfvo type="num" val="0.8"/>
        <cfvo type="num" val="0.9"/>
      </iconSet>
    </cfRule>
    <cfRule type="cellIs" dxfId="243" priority="22" operator="lessThan">
      <formula>0.6</formula>
    </cfRule>
    <cfRule type="cellIs" dxfId="242" priority="23" operator="between">
      <formula>0.8</formula>
      <formula>0.899999999999999</formula>
    </cfRule>
    <cfRule type="cellIs" dxfId="241" priority="24" operator="between">
      <formula>0.6</formula>
      <formula>0.8</formula>
    </cfRule>
    <cfRule type="cellIs" dxfId="240" priority="25" operator="greaterThanOrEqual">
      <formula>0.9</formula>
    </cfRule>
  </conditionalFormatting>
  <conditionalFormatting sqref="Y60:Y226">
    <cfRule type="iconSet" priority="6">
      <iconSet iconSet="4Arrows" showValue="0">
        <cfvo type="percent" val="0"/>
        <cfvo type="num" val="0.6"/>
        <cfvo type="num" val="0.8"/>
        <cfvo type="num" val="0.9"/>
      </iconSet>
    </cfRule>
    <cfRule type="cellIs" dxfId="239" priority="7" operator="lessThan">
      <formula>0.6</formula>
    </cfRule>
    <cfRule type="cellIs" dxfId="238" priority="8" operator="between">
      <formula>0.8</formula>
      <formula>0.899999999999999</formula>
    </cfRule>
    <cfRule type="cellIs" dxfId="237" priority="9" operator="between">
      <formula>0.6</formula>
      <formula>0.8</formula>
    </cfRule>
    <cfRule type="cellIs" dxfId="236" priority="10" operator="greaterThanOrEqual">
      <formula>0.9</formula>
    </cfRule>
  </conditionalFormatting>
  <conditionalFormatting sqref="Y228:Y238">
    <cfRule type="iconSet" priority="1">
      <iconSet iconSet="4Arrows" showValue="0">
        <cfvo type="percent" val="0"/>
        <cfvo type="num" val="0.6"/>
        <cfvo type="num" val="0.8"/>
        <cfvo type="num" val="0.9"/>
      </iconSet>
    </cfRule>
    <cfRule type="cellIs" dxfId="235" priority="2" operator="lessThan">
      <formula>0.6</formula>
    </cfRule>
    <cfRule type="cellIs" dxfId="234" priority="3" operator="between">
      <formula>0.8</formula>
      <formula>0.899999999999999</formula>
    </cfRule>
    <cfRule type="cellIs" dxfId="233" priority="4" operator="between">
      <formula>0.6</formula>
      <formula>0.8</formula>
    </cfRule>
    <cfRule type="cellIs" dxfId="232" priority="5" operator="greaterThanOrEqual">
      <formula>0.9</formula>
    </cfRule>
  </conditionalFormatting>
  <pageMargins left="0.70000000000000007" right="0.70000000000000007" top="0.75" bottom="0.75" header="0.30000000000000004" footer="0.30000000000000004"/>
  <pageSetup paperSize="9"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BN161"/>
  <sheetViews>
    <sheetView zoomScale="20" zoomScaleNormal="20" workbookViewId="0">
      <selection activeCell="W21" sqref="W21:W22"/>
    </sheetView>
  </sheetViews>
  <sheetFormatPr baseColWidth="10" defaultRowHeight="12.75" x14ac:dyDescent="0.25"/>
  <cols>
    <col min="1" max="2" width="48.85546875" style="2" customWidth="1"/>
    <col min="3" max="3" width="75.42578125" style="2" customWidth="1"/>
    <col min="4" max="4" width="66.7109375" style="2" customWidth="1"/>
    <col min="5" max="5" width="81"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53.42578125" style="2" customWidth="1"/>
    <col min="15" max="15" width="61" style="2" customWidth="1"/>
    <col min="16" max="18" width="37.85546875" style="2" customWidth="1"/>
    <col min="19" max="19" width="26.42578125" style="73" customWidth="1"/>
    <col min="20" max="20" width="30.85546875" style="2" customWidth="1"/>
    <col min="21" max="21" width="26.85546875" style="2" customWidth="1"/>
    <col min="22" max="22" width="28.85546875" style="2" customWidth="1"/>
    <col min="23" max="23" width="29.42578125" style="2" bestFit="1" customWidth="1"/>
    <col min="24"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395" t="s">
        <v>735</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s="2" customFormat="1" ht="75.75" customHeight="1" x14ac:dyDescent="0.25">
      <c r="A8" s="396" t="s">
        <v>5</v>
      </c>
      <c r="B8" s="396"/>
      <c r="C8" s="396"/>
      <c r="D8" s="10"/>
      <c r="E8" s="375" t="s">
        <v>411</v>
      </c>
      <c r="F8" s="375"/>
      <c r="G8" s="375"/>
      <c r="H8" s="375" t="s">
        <v>736</v>
      </c>
      <c r="I8" s="375"/>
      <c r="J8" s="375" t="s">
        <v>737</v>
      </c>
      <c r="K8" s="375"/>
      <c r="L8" s="375" t="s">
        <v>409</v>
      </c>
      <c r="M8" s="375"/>
      <c r="N8" s="375"/>
      <c r="O8" s="17"/>
      <c r="P8" s="13"/>
      <c r="Q8" s="13"/>
      <c r="R8" s="13"/>
      <c r="S8" s="18"/>
      <c r="T8" s="13"/>
      <c r="U8" s="13"/>
      <c r="V8" s="6"/>
      <c r="W8" s="6"/>
    </row>
    <row r="9" spans="1:64" s="2" customFormat="1" ht="18.75" customHeight="1" x14ac:dyDescent="0.25">
      <c r="A9" s="12"/>
      <c r="B9" s="12"/>
      <c r="C9" s="12"/>
      <c r="D9" s="10"/>
      <c r="E9" s="18"/>
      <c r="F9" s="18"/>
      <c r="G9" s="18"/>
      <c r="H9" s="18"/>
      <c r="I9" s="17"/>
      <c r="J9" s="18"/>
      <c r="K9" s="18"/>
      <c r="L9" s="18"/>
      <c r="M9" s="18"/>
      <c r="N9" s="18"/>
      <c r="O9" s="18"/>
      <c r="P9" s="18"/>
      <c r="Q9" s="18"/>
      <c r="R9" s="18"/>
      <c r="S9" s="18"/>
      <c r="T9" s="18"/>
      <c r="U9" s="18"/>
      <c r="V9" s="6"/>
      <c r="W9" s="6"/>
    </row>
    <row r="10" spans="1:64" s="2" customFormat="1" ht="52.5" customHeight="1" x14ac:dyDescent="0.25">
      <c r="A10" s="396" t="s">
        <v>7</v>
      </c>
      <c r="B10" s="396"/>
      <c r="C10" s="396"/>
      <c r="D10" s="10"/>
      <c r="E10" s="398" t="s">
        <v>738</v>
      </c>
      <c r="F10" s="398"/>
      <c r="G10" s="398"/>
      <c r="H10" s="398"/>
      <c r="I10" s="398"/>
      <c r="J10" s="398"/>
      <c r="K10" s="398"/>
      <c r="L10" s="398"/>
      <c r="M10" s="398"/>
      <c r="N10" s="398"/>
      <c r="O10" s="398"/>
      <c r="P10" s="398"/>
      <c r="Q10" s="398"/>
      <c r="R10" s="398"/>
      <c r="S10" s="18"/>
      <c r="T10" s="13"/>
      <c r="U10" s="13"/>
      <c r="V10" s="6"/>
      <c r="W10" s="6"/>
    </row>
    <row r="11" spans="1:64" s="2" customFormat="1" ht="63.75" customHeight="1" x14ac:dyDescent="0.25">
      <c r="A11" s="396" t="s">
        <v>9</v>
      </c>
      <c r="B11" s="396"/>
      <c r="C11" s="396"/>
      <c r="D11" s="10"/>
      <c r="E11" s="438" t="s">
        <v>413</v>
      </c>
      <c r="F11" s="438"/>
      <c r="G11" s="438"/>
      <c r="H11" s="438"/>
      <c r="I11" s="438"/>
      <c r="J11" s="438"/>
      <c r="K11" s="438"/>
      <c r="L11" s="438"/>
      <c r="M11" s="438"/>
      <c r="N11" s="438"/>
      <c r="O11" s="438"/>
      <c r="P11" s="438"/>
      <c r="Q11" s="438"/>
      <c r="R11" s="438"/>
      <c r="S11" s="18"/>
      <c r="T11" s="13"/>
      <c r="U11" s="13"/>
      <c r="V11" s="6"/>
      <c r="W11" s="6"/>
    </row>
    <row r="12" spans="1:64" s="2" customFormat="1" ht="46.5" customHeight="1" x14ac:dyDescent="0.25">
      <c r="A12" s="399" t="s">
        <v>11</v>
      </c>
      <c r="B12" s="399"/>
      <c r="C12" s="399"/>
      <c r="D12" s="399"/>
      <c r="E12" s="400" t="s">
        <v>739</v>
      </c>
      <c r="F12" s="400"/>
      <c r="G12" s="400"/>
      <c r="H12" s="400"/>
      <c r="I12" s="400"/>
      <c r="J12" s="400"/>
      <c r="K12" s="400"/>
      <c r="L12" s="400"/>
      <c r="M12" s="400"/>
      <c r="N12" s="400"/>
      <c r="O12" s="400"/>
      <c r="P12" s="400"/>
      <c r="Q12" s="400"/>
      <c r="R12" s="400"/>
      <c r="S12" s="400"/>
      <c r="T12" s="400"/>
      <c r="U12" s="400"/>
      <c r="V12" s="155"/>
      <c r="W12" s="6"/>
    </row>
    <row r="13" spans="1:64" s="2" customFormat="1" ht="47.2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155"/>
      <c r="W13" s="6"/>
    </row>
    <row r="14" spans="1:64" s="2" customFormat="1" ht="326.25" customHeight="1" x14ac:dyDescent="0.25">
      <c r="A14" s="399" t="s">
        <v>13</v>
      </c>
      <c r="B14" s="399"/>
      <c r="C14" s="399"/>
      <c r="D14" s="399"/>
      <c r="E14" s="432" t="s">
        <v>740</v>
      </c>
      <c r="F14" s="432"/>
      <c r="G14" s="432"/>
      <c r="H14" s="432"/>
      <c r="I14" s="432"/>
      <c r="J14" s="432"/>
      <c r="K14" s="432"/>
      <c r="L14" s="432"/>
      <c r="M14" s="432"/>
      <c r="N14" s="432"/>
      <c r="O14" s="432"/>
      <c r="P14" s="432"/>
      <c r="Q14" s="432"/>
      <c r="R14" s="432"/>
      <c r="S14" s="432"/>
      <c r="T14" s="432"/>
      <c r="U14" s="432"/>
      <c r="V14" s="6"/>
      <c r="W14" s="6"/>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c r="V15" s="6"/>
      <c r="W15" s="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c r="V17" s="6"/>
      <c r="W17" s="6"/>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76"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76"/>
      <c r="V19" s="36" t="s">
        <v>24</v>
      </c>
      <c r="W19" s="36" t="s">
        <v>25</v>
      </c>
      <c r="X19" s="37" t="s">
        <v>26</v>
      </c>
      <c r="Y19" s="38" t="s">
        <v>27</v>
      </c>
    </row>
    <row r="20" spans="1:25" s="2" customFormat="1" ht="197.25" customHeight="1" x14ac:dyDescent="0.25">
      <c r="A20" s="429" t="s">
        <v>416</v>
      </c>
      <c r="B20" s="429"/>
      <c r="C20" s="429"/>
      <c r="D20" s="429" t="s">
        <v>741</v>
      </c>
      <c r="E20" s="429"/>
      <c r="F20" s="429" t="s">
        <v>742</v>
      </c>
      <c r="G20" s="429"/>
      <c r="H20" s="429"/>
      <c r="I20" s="39" t="s">
        <v>31</v>
      </c>
      <c r="J20" s="387" t="s">
        <v>743</v>
      </c>
      <c r="K20" s="387"/>
      <c r="L20" s="387"/>
      <c r="M20" s="387"/>
      <c r="N20" s="387"/>
      <c r="O20" s="387"/>
      <c r="P20" s="388" t="s">
        <v>744</v>
      </c>
      <c r="Q20" s="388"/>
      <c r="R20" s="388"/>
      <c r="S20" s="388"/>
      <c r="T20" s="40" t="s">
        <v>34</v>
      </c>
      <c r="U20" s="337">
        <v>10</v>
      </c>
      <c r="V20" s="336">
        <f>+U20</f>
        <v>10</v>
      </c>
      <c r="W20" s="336">
        <f>+Evaluación_y_Control!W17</f>
        <v>9.1</v>
      </c>
      <c r="X20" s="56">
        <f>+W20/V20</f>
        <v>0.90999999999999992</v>
      </c>
      <c r="Y20" s="283">
        <f>X20</f>
        <v>0.90999999999999992</v>
      </c>
    </row>
    <row r="21" spans="1:25" s="2" customFormat="1" ht="146.25" customHeight="1" x14ac:dyDescent="0.25">
      <c r="A21" s="429"/>
      <c r="B21" s="429"/>
      <c r="C21" s="429"/>
      <c r="D21" s="429"/>
      <c r="E21" s="429"/>
      <c r="F21" s="429"/>
      <c r="G21" s="429"/>
      <c r="H21" s="429"/>
      <c r="I21" s="402" t="s">
        <v>35</v>
      </c>
      <c r="J21" s="387" t="s">
        <v>745</v>
      </c>
      <c r="K21" s="387"/>
      <c r="L21" s="387"/>
      <c r="M21" s="387"/>
      <c r="N21" s="387"/>
      <c r="O21" s="387"/>
      <c r="P21" s="388" t="s">
        <v>746</v>
      </c>
      <c r="Q21" s="388"/>
      <c r="R21" s="388"/>
      <c r="S21" s="388"/>
      <c r="T21" s="418" t="s">
        <v>34</v>
      </c>
      <c r="U21" s="468">
        <v>0.9</v>
      </c>
      <c r="V21" s="469">
        <f>+Q154</f>
        <v>0.6</v>
      </c>
      <c r="W21" s="469">
        <f>+R154</f>
        <v>0.6</v>
      </c>
      <c r="X21" s="428">
        <f>+W21/V21</f>
        <v>1</v>
      </c>
      <c r="Y21" s="412">
        <f>X21</f>
        <v>1</v>
      </c>
    </row>
    <row r="22" spans="1:25" s="2" customFormat="1" ht="89.25" customHeight="1" x14ac:dyDescent="0.25">
      <c r="A22" s="429"/>
      <c r="B22" s="429"/>
      <c r="C22" s="429"/>
      <c r="D22" s="429"/>
      <c r="E22" s="429"/>
      <c r="F22" s="429"/>
      <c r="G22" s="429"/>
      <c r="H22" s="429"/>
      <c r="I22" s="402"/>
      <c r="J22" s="387"/>
      <c r="K22" s="387"/>
      <c r="L22" s="387"/>
      <c r="M22" s="387"/>
      <c r="N22" s="387"/>
      <c r="O22" s="387"/>
      <c r="P22" s="388"/>
      <c r="Q22" s="388"/>
      <c r="R22" s="388"/>
      <c r="S22" s="388"/>
      <c r="T22" s="418"/>
      <c r="U22" s="468"/>
      <c r="V22" s="469"/>
      <c r="W22" s="469"/>
      <c r="X22" s="428"/>
      <c r="Y22" s="413"/>
    </row>
    <row r="23" spans="1:25" s="2" customFormat="1" ht="12.75" customHeight="1" x14ac:dyDescent="0.25">
      <c r="A23" s="27"/>
      <c r="B23" s="27"/>
      <c r="C23" s="27"/>
      <c r="D23" s="27"/>
      <c r="E23" s="26"/>
      <c r="F23" s="26"/>
      <c r="G23" s="26"/>
      <c r="H23" s="26"/>
      <c r="I23" s="26"/>
      <c r="J23" s="26"/>
      <c r="K23" s="26"/>
      <c r="L23" s="26"/>
      <c r="M23" s="26"/>
      <c r="N23" s="26"/>
      <c r="O23" s="26"/>
      <c r="P23" s="26"/>
      <c r="Q23" s="26"/>
      <c r="R23" s="26"/>
      <c r="S23" s="28"/>
      <c r="T23" s="26"/>
      <c r="U23" s="26"/>
      <c r="V23" s="6"/>
      <c r="W23" s="6"/>
    </row>
    <row r="24" spans="1:25" s="2" customFormat="1" ht="12.75" customHeight="1" x14ac:dyDescent="0.25">
      <c r="A24" s="27"/>
      <c r="B24" s="27"/>
      <c r="C24" s="27"/>
      <c r="D24" s="27"/>
      <c r="E24" s="26"/>
      <c r="F24" s="26"/>
      <c r="G24" s="26"/>
      <c r="H24" s="26"/>
      <c r="I24" s="26"/>
      <c r="J24" s="26"/>
      <c r="K24" s="26"/>
      <c r="L24" s="26"/>
      <c r="M24" s="26"/>
      <c r="N24" s="26"/>
      <c r="O24" s="26"/>
      <c r="P24" s="26"/>
      <c r="Q24" s="26"/>
      <c r="R24" s="26"/>
      <c r="S24" s="28"/>
      <c r="T24" s="26"/>
      <c r="U24" s="26"/>
      <c r="V24" s="6"/>
      <c r="W24" s="6"/>
    </row>
    <row r="25" spans="1:25" s="2" customFormat="1" ht="95.25" customHeight="1" x14ac:dyDescent="0.25">
      <c r="A25" s="423" t="s">
        <v>45</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row>
    <row r="26" spans="1:25" s="2" customFormat="1" x14ac:dyDescent="0.25">
      <c r="A26" s="16"/>
      <c r="B26" s="16"/>
      <c r="C26" s="16"/>
      <c r="D26" s="16"/>
      <c r="E26" s="16"/>
      <c r="F26" s="16"/>
      <c r="G26" s="16"/>
      <c r="H26" s="16"/>
      <c r="I26" s="16"/>
      <c r="J26" s="16"/>
      <c r="K26" s="16"/>
      <c r="L26" s="16"/>
      <c r="M26" s="16"/>
      <c r="N26" s="16"/>
      <c r="O26" s="16"/>
      <c r="P26" s="16"/>
      <c r="Q26" s="16"/>
      <c r="R26" s="16"/>
      <c r="S26" s="47"/>
      <c r="T26" s="16"/>
      <c r="U26" s="16"/>
      <c r="V26" s="6"/>
      <c r="W26" s="6"/>
    </row>
    <row r="27" spans="1:25" s="48" customFormat="1" ht="84" customHeight="1" x14ac:dyDescent="0.25">
      <c r="A27" s="379" t="s">
        <v>46</v>
      </c>
      <c r="B27" s="379"/>
      <c r="C27" s="379"/>
      <c r="D27" s="379"/>
      <c r="E27" s="379"/>
      <c r="F27" s="379"/>
      <c r="G27" s="379"/>
      <c r="H27" s="379"/>
      <c r="I27" s="391" t="s">
        <v>47</v>
      </c>
      <c r="J27" s="391"/>
      <c r="K27" s="391"/>
      <c r="L27" s="391"/>
      <c r="M27" s="391"/>
      <c r="N27" s="391"/>
      <c r="O27" s="379" t="s">
        <v>48</v>
      </c>
      <c r="P27" s="375" t="s">
        <v>49</v>
      </c>
      <c r="Q27" s="375"/>
      <c r="R27" s="375"/>
      <c r="S27" s="375" t="s">
        <v>50</v>
      </c>
      <c r="T27" s="376" t="s">
        <v>22</v>
      </c>
      <c r="U27" s="426" t="s">
        <v>51</v>
      </c>
      <c r="V27" s="378">
        <v>2018</v>
      </c>
      <c r="W27" s="378"/>
      <c r="X27" s="378"/>
      <c r="Y27" s="378"/>
    </row>
    <row r="28" spans="1:25" s="48" customFormat="1" ht="84" customHeight="1" x14ac:dyDescent="0.25">
      <c r="A28" s="379"/>
      <c r="B28" s="379"/>
      <c r="C28" s="379"/>
      <c r="D28" s="379"/>
      <c r="E28" s="379"/>
      <c r="F28" s="379"/>
      <c r="G28" s="379"/>
      <c r="H28" s="379"/>
      <c r="I28" s="391"/>
      <c r="J28" s="391"/>
      <c r="K28" s="391"/>
      <c r="L28" s="391"/>
      <c r="M28" s="391"/>
      <c r="N28" s="391"/>
      <c r="O28" s="379"/>
      <c r="P28" s="375"/>
      <c r="Q28" s="375"/>
      <c r="R28" s="375"/>
      <c r="S28" s="375"/>
      <c r="T28" s="376"/>
      <c r="U28" s="426"/>
      <c r="V28" s="36" t="s">
        <v>24</v>
      </c>
      <c r="W28" s="36" t="s">
        <v>25</v>
      </c>
      <c r="X28" s="37" t="s">
        <v>26</v>
      </c>
      <c r="Y28" s="38" t="s">
        <v>27</v>
      </c>
    </row>
    <row r="29" spans="1:25" s="2" customFormat="1" ht="258.75" customHeight="1" x14ac:dyDescent="0.25">
      <c r="A29" s="390" t="s">
        <v>52</v>
      </c>
      <c r="B29" s="390"/>
      <c r="C29" s="390"/>
      <c r="D29" s="390"/>
      <c r="E29" s="390"/>
      <c r="F29" s="390"/>
      <c r="G29" s="390"/>
      <c r="H29" s="390"/>
      <c r="I29" s="390" t="s">
        <v>423</v>
      </c>
      <c r="J29" s="390"/>
      <c r="K29" s="390"/>
      <c r="L29" s="390"/>
      <c r="M29" s="390"/>
      <c r="N29" s="390"/>
      <c r="O29" s="51">
        <v>123</v>
      </c>
      <c r="P29" s="371" t="s">
        <v>424</v>
      </c>
      <c r="Q29" s="371"/>
      <c r="R29" s="371"/>
      <c r="S29" s="52" t="s">
        <v>55</v>
      </c>
      <c r="T29" s="40" t="s">
        <v>123</v>
      </c>
      <c r="U29" s="53">
        <v>1</v>
      </c>
      <c r="V29" s="205">
        <v>1</v>
      </c>
      <c r="W29" s="205">
        <v>1</v>
      </c>
      <c r="X29" s="56">
        <f>+W29/V29</f>
        <v>1</v>
      </c>
      <c r="Y29" s="283">
        <f>X29</f>
        <v>1</v>
      </c>
    </row>
    <row r="30" spans="1:25" s="2" customFormat="1" ht="12.75" customHeight="1" x14ac:dyDescent="0.25">
      <c r="A30" s="27"/>
      <c r="B30" s="27"/>
      <c r="C30" s="27"/>
      <c r="D30" s="27"/>
      <c r="E30" s="26"/>
      <c r="F30" s="26"/>
      <c r="G30" s="26"/>
      <c r="H30" s="26"/>
      <c r="I30" s="26"/>
      <c r="J30" s="26"/>
      <c r="K30" s="26"/>
      <c r="L30" s="26"/>
      <c r="M30" s="26"/>
      <c r="N30" s="26"/>
      <c r="O30" s="26"/>
      <c r="P30" s="26"/>
      <c r="Q30" s="26"/>
      <c r="R30" s="26"/>
      <c r="S30" s="28"/>
      <c r="T30" s="26"/>
      <c r="U30" s="26"/>
      <c r="V30" s="6"/>
      <c r="W30" s="6"/>
    </row>
    <row r="31" spans="1:25" s="2" customFormat="1" ht="12.75" customHeight="1" x14ac:dyDescent="0.25">
      <c r="A31" s="27"/>
      <c r="B31" s="27"/>
      <c r="C31" s="27"/>
      <c r="D31" s="27"/>
      <c r="E31" s="26"/>
      <c r="F31" s="26"/>
      <c r="G31" s="26"/>
      <c r="H31" s="26"/>
      <c r="I31" s="26"/>
      <c r="J31" s="26"/>
      <c r="K31" s="26"/>
      <c r="L31" s="26"/>
      <c r="M31" s="26"/>
      <c r="N31" s="26"/>
      <c r="O31" s="26"/>
      <c r="P31" s="26"/>
      <c r="Q31" s="26"/>
      <c r="R31" s="26"/>
      <c r="S31" s="28"/>
      <c r="T31" s="26"/>
      <c r="U31" s="26"/>
      <c r="V31" s="6"/>
      <c r="W31" s="6"/>
    </row>
    <row r="32" spans="1:25" s="2" customFormat="1" ht="80.25" customHeight="1" x14ac:dyDescent="0.25">
      <c r="A32" s="423" t="s">
        <v>56</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row>
    <row r="33" spans="1:25" s="6" customFormat="1" ht="12" customHeight="1" x14ac:dyDescent="0.25">
      <c r="A33" s="57"/>
      <c r="B33" s="57"/>
      <c r="C33" s="57"/>
      <c r="D33" s="57"/>
      <c r="E33" s="57"/>
      <c r="F33" s="57"/>
      <c r="G33" s="57"/>
      <c r="H33" s="57"/>
      <c r="I33" s="57"/>
      <c r="J33" s="57"/>
      <c r="K33" s="57"/>
      <c r="L33" s="57"/>
      <c r="M33" s="57"/>
      <c r="N33" s="57"/>
      <c r="O33" s="57"/>
      <c r="P33" s="57"/>
      <c r="Q33" s="57"/>
      <c r="R33" s="57"/>
      <c r="S33" s="57"/>
      <c r="T33" s="57"/>
      <c r="U33" s="57"/>
    </row>
    <row r="34" spans="1:25" s="6" customFormat="1" ht="92.25" customHeight="1" x14ac:dyDescent="0.25">
      <c r="A34" s="385" t="s">
        <v>57</v>
      </c>
      <c r="B34" s="385"/>
      <c r="C34" s="386" t="s">
        <v>58</v>
      </c>
      <c r="D34" s="386"/>
      <c r="E34" s="386"/>
      <c r="F34" s="386"/>
      <c r="G34" s="386"/>
      <c r="H34" s="386"/>
      <c r="I34" s="386"/>
      <c r="J34" s="386"/>
      <c r="K34" s="386"/>
      <c r="L34" s="386"/>
      <c r="M34" s="386"/>
      <c r="N34" s="386"/>
      <c r="O34" s="386"/>
      <c r="P34" s="386"/>
      <c r="Q34" s="386"/>
      <c r="R34" s="386"/>
      <c r="S34" s="386"/>
      <c r="T34" s="386"/>
      <c r="U34" s="386"/>
      <c r="V34" s="386"/>
      <c r="W34" s="386"/>
      <c r="X34" s="386"/>
      <c r="Y34" s="386"/>
    </row>
    <row r="35" spans="1:25" s="6" customFormat="1" ht="94.5" customHeight="1" x14ac:dyDescent="0.25">
      <c r="A35" s="385" t="s">
        <v>59</v>
      </c>
      <c r="B35" s="385"/>
      <c r="C35" s="386" t="s">
        <v>60</v>
      </c>
      <c r="D35" s="386"/>
      <c r="E35" s="386"/>
      <c r="F35" s="386"/>
      <c r="G35" s="386"/>
      <c r="H35" s="386"/>
      <c r="I35" s="386"/>
      <c r="J35" s="386"/>
      <c r="K35" s="386"/>
      <c r="L35" s="386"/>
      <c r="M35" s="386"/>
      <c r="N35" s="386"/>
      <c r="O35" s="386"/>
      <c r="P35" s="386"/>
      <c r="Q35" s="386"/>
      <c r="R35" s="386"/>
      <c r="S35" s="386"/>
      <c r="T35" s="386"/>
      <c r="U35" s="386"/>
      <c r="V35" s="386"/>
      <c r="W35" s="386"/>
      <c r="X35" s="386"/>
      <c r="Y35" s="386"/>
    </row>
    <row r="36" spans="1:25" s="6" customFormat="1" ht="159.75" customHeight="1" x14ac:dyDescent="0.25">
      <c r="A36" s="385" t="s">
        <v>61</v>
      </c>
      <c r="B36" s="385"/>
      <c r="C36" s="386" t="s">
        <v>62</v>
      </c>
      <c r="D36" s="386"/>
      <c r="E36" s="386"/>
      <c r="F36" s="386"/>
      <c r="G36" s="386"/>
      <c r="H36" s="386"/>
      <c r="I36" s="386"/>
      <c r="J36" s="386"/>
      <c r="K36" s="386"/>
      <c r="L36" s="386"/>
      <c r="M36" s="386"/>
      <c r="N36" s="386"/>
      <c r="O36" s="386"/>
      <c r="P36" s="386"/>
      <c r="Q36" s="386"/>
      <c r="R36" s="386"/>
      <c r="S36" s="386"/>
      <c r="T36" s="386"/>
      <c r="U36" s="386"/>
      <c r="V36" s="386"/>
      <c r="W36" s="386"/>
      <c r="X36" s="386"/>
      <c r="Y36" s="386"/>
    </row>
    <row r="37" spans="1:25" s="6" customFormat="1" ht="17.25" customHeight="1" x14ac:dyDescent="0.25">
      <c r="A37" s="57"/>
      <c r="B37" s="57"/>
      <c r="C37" s="57"/>
      <c r="D37" s="57"/>
      <c r="E37" s="57"/>
      <c r="F37" s="57"/>
      <c r="G37" s="57"/>
      <c r="H37" s="57"/>
      <c r="I37" s="57"/>
      <c r="J37" s="57"/>
      <c r="K37" s="57"/>
      <c r="L37" s="57"/>
      <c r="M37" s="57"/>
      <c r="N37" s="57"/>
      <c r="O37" s="57"/>
      <c r="P37" s="57"/>
      <c r="Q37" s="57"/>
      <c r="R37" s="57"/>
      <c r="S37" s="57"/>
      <c r="T37" s="57"/>
      <c r="U37" s="57"/>
    </row>
    <row r="38" spans="1:25" s="2" customFormat="1" ht="43.5" customHeight="1" x14ac:dyDescent="0.25">
      <c r="A38" s="379" t="s">
        <v>63</v>
      </c>
      <c r="B38" s="379"/>
      <c r="C38" s="379" t="s">
        <v>64</v>
      </c>
      <c r="D38" s="379" t="s">
        <v>65</v>
      </c>
      <c r="E38" s="380" t="s">
        <v>66</v>
      </c>
      <c r="F38" s="379" t="s">
        <v>67</v>
      </c>
      <c r="G38" s="379"/>
      <c r="H38" s="379"/>
      <c r="I38" s="379"/>
      <c r="J38" s="379" t="s">
        <v>68</v>
      </c>
      <c r="K38" s="384" t="s">
        <v>69</v>
      </c>
      <c r="L38" s="379" t="s">
        <v>70</v>
      </c>
      <c r="M38" s="379"/>
      <c r="N38" s="379"/>
      <c r="O38" s="379" t="s">
        <v>71</v>
      </c>
      <c r="P38" s="375" t="s">
        <v>72</v>
      </c>
      <c r="Q38" s="375"/>
      <c r="R38" s="375"/>
      <c r="S38" s="375" t="s">
        <v>50</v>
      </c>
      <c r="T38" s="376" t="s">
        <v>22</v>
      </c>
      <c r="U38" s="467" t="s">
        <v>116</v>
      </c>
      <c r="V38" s="378">
        <v>2018</v>
      </c>
      <c r="W38" s="378"/>
      <c r="X38" s="378"/>
      <c r="Y38" s="378"/>
    </row>
    <row r="39" spans="1:25" s="2" customFormat="1" ht="140.25" customHeight="1" x14ac:dyDescent="0.25">
      <c r="A39" s="379"/>
      <c r="B39" s="379"/>
      <c r="C39" s="379"/>
      <c r="D39" s="379"/>
      <c r="E39" s="380"/>
      <c r="F39" s="379"/>
      <c r="G39" s="379"/>
      <c r="H39" s="379"/>
      <c r="I39" s="379"/>
      <c r="J39" s="379"/>
      <c r="K39" s="384"/>
      <c r="L39" s="379"/>
      <c r="M39" s="379"/>
      <c r="N39" s="379"/>
      <c r="O39" s="379"/>
      <c r="P39" s="375"/>
      <c r="Q39" s="375"/>
      <c r="R39" s="375"/>
      <c r="S39" s="375"/>
      <c r="T39" s="376"/>
      <c r="U39" s="467"/>
      <c r="V39" s="36" t="s">
        <v>24</v>
      </c>
      <c r="W39" s="36" t="s">
        <v>25</v>
      </c>
      <c r="X39" s="37" t="s">
        <v>26</v>
      </c>
      <c r="Y39" s="38" t="s">
        <v>27</v>
      </c>
    </row>
    <row r="40" spans="1:25" s="2" customFormat="1" ht="346.5" customHeight="1" x14ac:dyDescent="0.25">
      <c r="A40" s="381" t="s">
        <v>747</v>
      </c>
      <c r="B40" s="381"/>
      <c r="C40" s="58" t="s">
        <v>748</v>
      </c>
      <c r="D40" s="58" t="s">
        <v>75</v>
      </c>
      <c r="E40" s="59" t="s">
        <v>76</v>
      </c>
      <c r="F40" s="381" t="s">
        <v>749</v>
      </c>
      <c r="G40" s="381"/>
      <c r="H40" s="381"/>
      <c r="I40" s="381"/>
      <c r="J40" s="58" t="s">
        <v>635</v>
      </c>
      <c r="K40" s="60" t="s">
        <v>411</v>
      </c>
      <c r="L40" s="383" t="s">
        <v>750</v>
      </c>
      <c r="M40" s="383"/>
      <c r="N40" s="383"/>
      <c r="O40" s="58" t="s">
        <v>318</v>
      </c>
      <c r="P40" s="371" t="s">
        <v>751</v>
      </c>
      <c r="Q40" s="371"/>
      <c r="R40" s="371"/>
      <c r="S40" s="84" t="s">
        <v>55</v>
      </c>
      <c r="T40" s="45" t="s">
        <v>123</v>
      </c>
      <c r="U40" s="162">
        <v>1</v>
      </c>
      <c r="V40" s="205">
        <v>1</v>
      </c>
      <c r="W40" s="239">
        <v>0.91139999999999999</v>
      </c>
      <c r="X40" s="56">
        <f t="shared" ref="X40:X61" si="0">+W40/V40</f>
        <v>0.91139999999999999</v>
      </c>
      <c r="Y40" s="283">
        <f t="shared" ref="Y40:Y61" si="1">X40</f>
        <v>0.91139999999999999</v>
      </c>
    </row>
    <row r="41" spans="1:25" s="2" customFormat="1" ht="346.5" customHeight="1" x14ac:dyDescent="0.25">
      <c r="A41" s="381" t="s">
        <v>747</v>
      </c>
      <c r="B41" s="381"/>
      <c r="C41" s="58" t="s">
        <v>748</v>
      </c>
      <c r="D41" s="58" t="s">
        <v>75</v>
      </c>
      <c r="E41" s="59" t="s">
        <v>76</v>
      </c>
      <c r="F41" s="381" t="s">
        <v>749</v>
      </c>
      <c r="G41" s="381"/>
      <c r="H41" s="381"/>
      <c r="I41" s="381"/>
      <c r="J41" s="58" t="s">
        <v>635</v>
      </c>
      <c r="K41" s="60" t="s">
        <v>411</v>
      </c>
      <c r="L41" s="383" t="s">
        <v>750</v>
      </c>
      <c r="M41" s="383"/>
      <c r="N41" s="383"/>
      <c r="O41" s="58" t="s">
        <v>318</v>
      </c>
      <c r="P41" s="371" t="s">
        <v>752</v>
      </c>
      <c r="Q41" s="371"/>
      <c r="R41" s="371"/>
      <c r="S41" s="84" t="s">
        <v>55</v>
      </c>
      <c r="T41" s="45" t="s">
        <v>123</v>
      </c>
      <c r="U41" s="162">
        <v>1</v>
      </c>
      <c r="V41" s="205">
        <v>1</v>
      </c>
      <c r="W41" s="239">
        <v>0.85250000000000004</v>
      </c>
      <c r="X41" s="56">
        <f t="shared" si="0"/>
        <v>0.85250000000000004</v>
      </c>
      <c r="Y41" s="283">
        <f t="shared" si="1"/>
        <v>0.85250000000000004</v>
      </c>
    </row>
    <row r="42" spans="1:25" s="2" customFormat="1" ht="346.5" customHeight="1" x14ac:dyDescent="0.25">
      <c r="A42" s="381" t="s">
        <v>747</v>
      </c>
      <c r="B42" s="381"/>
      <c r="C42" s="58" t="s">
        <v>748</v>
      </c>
      <c r="D42" s="58" t="s">
        <v>75</v>
      </c>
      <c r="E42" s="59" t="s">
        <v>753</v>
      </c>
      <c r="F42" s="382" t="s">
        <v>754</v>
      </c>
      <c r="G42" s="382"/>
      <c r="H42" s="382"/>
      <c r="I42" s="382"/>
      <c r="J42" s="58" t="s">
        <v>755</v>
      </c>
      <c r="K42" s="60" t="s">
        <v>411</v>
      </c>
      <c r="L42" s="382" t="s">
        <v>756</v>
      </c>
      <c r="M42" s="382"/>
      <c r="N42" s="382"/>
      <c r="O42" s="58" t="s">
        <v>318</v>
      </c>
      <c r="P42" s="371" t="s">
        <v>757</v>
      </c>
      <c r="Q42" s="371"/>
      <c r="R42" s="371"/>
      <c r="S42" s="84" t="s">
        <v>55</v>
      </c>
      <c r="T42" s="45" t="s">
        <v>123</v>
      </c>
      <c r="U42" s="162">
        <v>1</v>
      </c>
      <c r="V42" s="205">
        <v>1</v>
      </c>
      <c r="W42" s="239">
        <v>1</v>
      </c>
      <c r="X42" s="56">
        <f t="shared" si="0"/>
        <v>1</v>
      </c>
      <c r="Y42" s="283">
        <f t="shared" si="1"/>
        <v>1</v>
      </c>
    </row>
    <row r="43" spans="1:25" s="2" customFormat="1" ht="346.5" customHeight="1" x14ac:dyDescent="0.25">
      <c r="A43" s="381" t="s">
        <v>747</v>
      </c>
      <c r="B43" s="381"/>
      <c r="C43" s="58" t="s">
        <v>748</v>
      </c>
      <c r="D43" s="58" t="s">
        <v>75</v>
      </c>
      <c r="E43" s="59" t="s">
        <v>753</v>
      </c>
      <c r="F43" s="382" t="s">
        <v>754</v>
      </c>
      <c r="G43" s="382"/>
      <c r="H43" s="382"/>
      <c r="I43" s="382"/>
      <c r="J43" s="58" t="s">
        <v>755</v>
      </c>
      <c r="K43" s="60" t="s">
        <v>411</v>
      </c>
      <c r="L43" s="382" t="s">
        <v>756</v>
      </c>
      <c r="M43" s="382"/>
      <c r="N43" s="382"/>
      <c r="O43" s="58" t="s">
        <v>318</v>
      </c>
      <c r="P43" s="371" t="s">
        <v>758</v>
      </c>
      <c r="Q43" s="371"/>
      <c r="R43" s="371"/>
      <c r="S43" s="84" t="s">
        <v>55</v>
      </c>
      <c r="T43" s="45" t="s">
        <v>123</v>
      </c>
      <c r="U43" s="162">
        <v>1</v>
      </c>
      <c r="V43" s="205">
        <v>1</v>
      </c>
      <c r="W43" s="239">
        <v>1</v>
      </c>
      <c r="X43" s="56">
        <f t="shared" si="0"/>
        <v>1</v>
      </c>
      <c r="Y43" s="283">
        <f t="shared" si="1"/>
        <v>1</v>
      </c>
    </row>
    <row r="44" spans="1:25" s="2" customFormat="1" ht="346.5" customHeight="1" x14ac:dyDescent="0.25">
      <c r="A44" s="381" t="s">
        <v>747</v>
      </c>
      <c r="B44" s="381"/>
      <c r="C44" s="58" t="s">
        <v>748</v>
      </c>
      <c r="D44" s="58" t="s">
        <v>75</v>
      </c>
      <c r="E44" s="59" t="s">
        <v>753</v>
      </c>
      <c r="F44" s="382" t="s">
        <v>754</v>
      </c>
      <c r="G44" s="382"/>
      <c r="H44" s="382"/>
      <c r="I44" s="382"/>
      <c r="J44" s="58" t="s">
        <v>755</v>
      </c>
      <c r="K44" s="60" t="s">
        <v>411</v>
      </c>
      <c r="L44" s="382" t="s">
        <v>756</v>
      </c>
      <c r="M44" s="382"/>
      <c r="N44" s="382"/>
      <c r="O44" s="58" t="s">
        <v>318</v>
      </c>
      <c r="P44" s="371" t="s">
        <v>759</v>
      </c>
      <c r="Q44" s="371"/>
      <c r="R44" s="371"/>
      <c r="S44" s="84" t="s">
        <v>55</v>
      </c>
      <c r="T44" s="45" t="s">
        <v>123</v>
      </c>
      <c r="U44" s="162">
        <v>1</v>
      </c>
      <c r="V44" s="205">
        <v>1</v>
      </c>
      <c r="W44" s="239">
        <v>2.2700000000000001E-2</v>
      </c>
      <c r="X44" s="56">
        <f t="shared" si="0"/>
        <v>2.2700000000000001E-2</v>
      </c>
      <c r="Y44" s="283">
        <f t="shared" si="1"/>
        <v>2.2700000000000001E-2</v>
      </c>
    </row>
    <row r="45" spans="1:25" s="2" customFormat="1" ht="346.5" customHeight="1" x14ac:dyDescent="0.25">
      <c r="A45" s="381" t="s">
        <v>747</v>
      </c>
      <c r="B45" s="381"/>
      <c r="C45" s="58" t="s">
        <v>748</v>
      </c>
      <c r="D45" s="58" t="s">
        <v>75</v>
      </c>
      <c r="E45" s="59" t="s">
        <v>753</v>
      </c>
      <c r="F45" s="382" t="s">
        <v>754</v>
      </c>
      <c r="G45" s="382"/>
      <c r="H45" s="382"/>
      <c r="I45" s="382"/>
      <c r="J45" s="58" t="s">
        <v>755</v>
      </c>
      <c r="K45" s="60" t="s">
        <v>411</v>
      </c>
      <c r="L45" s="382" t="s">
        <v>756</v>
      </c>
      <c r="M45" s="382"/>
      <c r="N45" s="382"/>
      <c r="O45" s="58" t="s">
        <v>318</v>
      </c>
      <c r="P45" s="371" t="s">
        <v>760</v>
      </c>
      <c r="Q45" s="371"/>
      <c r="R45" s="371"/>
      <c r="S45" s="84" t="s">
        <v>55</v>
      </c>
      <c r="T45" s="45" t="s">
        <v>123</v>
      </c>
      <c r="U45" s="162">
        <v>1</v>
      </c>
      <c r="V45" s="205">
        <v>1</v>
      </c>
      <c r="W45" s="239">
        <v>0.15909999999999999</v>
      </c>
      <c r="X45" s="56">
        <f t="shared" si="0"/>
        <v>0.15909999999999999</v>
      </c>
      <c r="Y45" s="283">
        <f t="shared" si="1"/>
        <v>0.15909999999999999</v>
      </c>
    </row>
    <row r="46" spans="1:25" s="2" customFormat="1" ht="346.5" customHeight="1" x14ac:dyDescent="0.25">
      <c r="A46" s="381" t="s">
        <v>747</v>
      </c>
      <c r="B46" s="381"/>
      <c r="C46" s="58" t="s">
        <v>748</v>
      </c>
      <c r="D46" s="58" t="s">
        <v>75</v>
      </c>
      <c r="E46" s="59" t="s">
        <v>753</v>
      </c>
      <c r="F46" s="382" t="s">
        <v>754</v>
      </c>
      <c r="G46" s="382"/>
      <c r="H46" s="382"/>
      <c r="I46" s="382"/>
      <c r="J46" s="58" t="s">
        <v>755</v>
      </c>
      <c r="K46" s="60" t="s">
        <v>411</v>
      </c>
      <c r="L46" s="382" t="s">
        <v>756</v>
      </c>
      <c r="M46" s="382"/>
      <c r="N46" s="382"/>
      <c r="O46" s="58" t="s">
        <v>318</v>
      </c>
      <c r="P46" s="371" t="s">
        <v>761</v>
      </c>
      <c r="Q46" s="371"/>
      <c r="R46" s="371"/>
      <c r="S46" s="84" t="s">
        <v>55</v>
      </c>
      <c r="T46" s="45" t="s">
        <v>123</v>
      </c>
      <c r="U46" s="162">
        <v>1</v>
      </c>
      <c r="V46" s="205">
        <v>1</v>
      </c>
      <c r="W46" s="239">
        <v>0.9</v>
      </c>
      <c r="X46" s="56">
        <f t="shared" si="0"/>
        <v>0.9</v>
      </c>
      <c r="Y46" s="283">
        <f t="shared" si="1"/>
        <v>0.9</v>
      </c>
    </row>
    <row r="47" spans="1:25" s="2" customFormat="1" ht="373.5" customHeight="1" x14ac:dyDescent="0.25">
      <c r="A47" s="382" t="s">
        <v>762</v>
      </c>
      <c r="B47" s="382"/>
      <c r="C47" s="58" t="s">
        <v>748</v>
      </c>
      <c r="D47" s="58" t="s">
        <v>75</v>
      </c>
      <c r="E47" s="59" t="s">
        <v>763</v>
      </c>
      <c r="F47" s="382" t="s">
        <v>764</v>
      </c>
      <c r="G47" s="382"/>
      <c r="H47" s="382"/>
      <c r="I47" s="382"/>
      <c r="J47" s="58" t="s">
        <v>765</v>
      </c>
      <c r="K47" s="60" t="s">
        <v>736</v>
      </c>
      <c r="L47" s="382" t="s">
        <v>766</v>
      </c>
      <c r="M47" s="382"/>
      <c r="N47" s="382"/>
      <c r="O47" s="58" t="s">
        <v>81</v>
      </c>
      <c r="P47" s="371" t="s">
        <v>767</v>
      </c>
      <c r="Q47" s="371"/>
      <c r="R47" s="371"/>
      <c r="S47" s="84" t="s">
        <v>55</v>
      </c>
      <c r="T47" s="45" t="s">
        <v>123</v>
      </c>
      <c r="U47" s="162">
        <v>1</v>
      </c>
      <c r="V47" s="205">
        <v>1</v>
      </c>
      <c r="W47" s="239">
        <v>1.044</v>
      </c>
      <c r="X47" s="56">
        <f t="shared" si="0"/>
        <v>1.044</v>
      </c>
      <c r="Y47" s="283">
        <f t="shared" si="1"/>
        <v>1.044</v>
      </c>
    </row>
    <row r="48" spans="1:25" s="2" customFormat="1" ht="373.5" customHeight="1" x14ac:dyDescent="0.25">
      <c r="A48" s="382" t="s">
        <v>762</v>
      </c>
      <c r="B48" s="382"/>
      <c r="C48" s="58" t="s">
        <v>748</v>
      </c>
      <c r="D48" s="58" t="s">
        <v>75</v>
      </c>
      <c r="E48" s="59" t="s">
        <v>763</v>
      </c>
      <c r="F48" s="382" t="s">
        <v>764</v>
      </c>
      <c r="G48" s="382"/>
      <c r="H48" s="382"/>
      <c r="I48" s="382"/>
      <c r="J48" s="58" t="s">
        <v>765</v>
      </c>
      <c r="K48" s="60" t="s">
        <v>736</v>
      </c>
      <c r="L48" s="382" t="s">
        <v>766</v>
      </c>
      <c r="M48" s="382"/>
      <c r="N48" s="382"/>
      <c r="O48" s="58" t="s">
        <v>81</v>
      </c>
      <c r="P48" s="371" t="s">
        <v>768</v>
      </c>
      <c r="Q48" s="371"/>
      <c r="R48" s="371"/>
      <c r="S48" s="84" t="s">
        <v>55</v>
      </c>
      <c r="T48" s="45" t="s">
        <v>123</v>
      </c>
      <c r="U48" s="162">
        <v>1</v>
      </c>
      <c r="V48" s="205">
        <v>1</v>
      </c>
      <c r="W48" s="239">
        <v>1.0077</v>
      </c>
      <c r="X48" s="56">
        <f t="shared" si="0"/>
        <v>1.0077</v>
      </c>
      <c r="Y48" s="283">
        <f t="shared" si="1"/>
        <v>1.0077</v>
      </c>
    </row>
    <row r="49" spans="1:25" s="2" customFormat="1" ht="373.5" customHeight="1" x14ac:dyDescent="0.25">
      <c r="A49" s="382" t="s">
        <v>762</v>
      </c>
      <c r="B49" s="382"/>
      <c r="C49" s="58" t="s">
        <v>748</v>
      </c>
      <c r="D49" s="58" t="s">
        <v>75</v>
      </c>
      <c r="E49" s="59" t="s">
        <v>763</v>
      </c>
      <c r="F49" s="382" t="s">
        <v>764</v>
      </c>
      <c r="G49" s="382"/>
      <c r="H49" s="382"/>
      <c r="I49" s="382"/>
      <c r="J49" s="58" t="s">
        <v>765</v>
      </c>
      <c r="K49" s="60" t="s">
        <v>736</v>
      </c>
      <c r="L49" s="382" t="s">
        <v>766</v>
      </c>
      <c r="M49" s="382"/>
      <c r="N49" s="382"/>
      <c r="O49" s="58" t="s">
        <v>81</v>
      </c>
      <c r="P49" s="371" t="s">
        <v>769</v>
      </c>
      <c r="Q49" s="371"/>
      <c r="R49" s="371"/>
      <c r="S49" s="84" t="s">
        <v>55</v>
      </c>
      <c r="T49" s="45" t="s">
        <v>123</v>
      </c>
      <c r="U49" s="162">
        <v>1</v>
      </c>
      <c r="V49" s="205">
        <v>1</v>
      </c>
      <c r="W49" s="239">
        <v>1.0301</v>
      </c>
      <c r="X49" s="56">
        <f t="shared" si="0"/>
        <v>1.0301</v>
      </c>
      <c r="Y49" s="283">
        <f t="shared" si="1"/>
        <v>1.0301</v>
      </c>
    </row>
    <row r="50" spans="1:25" s="2" customFormat="1" ht="373.5" customHeight="1" x14ac:dyDescent="0.25">
      <c r="A50" s="382" t="s">
        <v>762</v>
      </c>
      <c r="B50" s="382"/>
      <c r="C50" s="58" t="s">
        <v>748</v>
      </c>
      <c r="D50" s="58" t="s">
        <v>75</v>
      </c>
      <c r="E50" s="59" t="s">
        <v>763</v>
      </c>
      <c r="F50" s="382" t="s">
        <v>764</v>
      </c>
      <c r="G50" s="382"/>
      <c r="H50" s="382"/>
      <c r="I50" s="382"/>
      <c r="J50" s="58" t="s">
        <v>765</v>
      </c>
      <c r="K50" s="60" t="s">
        <v>736</v>
      </c>
      <c r="L50" s="382" t="s">
        <v>766</v>
      </c>
      <c r="M50" s="382"/>
      <c r="N50" s="382"/>
      <c r="O50" s="58" t="s">
        <v>81</v>
      </c>
      <c r="P50" s="371" t="s">
        <v>770</v>
      </c>
      <c r="Q50" s="371"/>
      <c r="R50" s="371"/>
      <c r="S50" s="84" t="s">
        <v>55</v>
      </c>
      <c r="T50" s="45" t="s">
        <v>123</v>
      </c>
      <c r="U50" s="162">
        <v>1</v>
      </c>
      <c r="V50" s="205">
        <v>1</v>
      </c>
      <c r="W50" s="239">
        <v>1.159</v>
      </c>
      <c r="X50" s="56">
        <f t="shared" si="0"/>
        <v>1.159</v>
      </c>
      <c r="Y50" s="283">
        <f t="shared" si="1"/>
        <v>1.159</v>
      </c>
    </row>
    <row r="51" spans="1:25" s="2" customFormat="1" ht="373.5" customHeight="1" x14ac:dyDescent="0.25">
      <c r="A51" s="382" t="s">
        <v>762</v>
      </c>
      <c r="B51" s="382"/>
      <c r="C51" s="58" t="s">
        <v>748</v>
      </c>
      <c r="D51" s="58" t="s">
        <v>75</v>
      </c>
      <c r="E51" s="59" t="s">
        <v>763</v>
      </c>
      <c r="F51" s="382" t="s">
        <v>764</v>
      </c>
      <c r="G51" s="382"/>
      <c r="H51" s="382"/>
      <c r="I51" s="382"/>
      <c r="J51" s="58" t="s">
        <v>765</v>
      </c>
      <c r="K51" s="60" t="s">
        <v>736</v>
      </c>
      <c r="L51" s="382" t="s">
        <v>766</v>
      </c>
      <c r="M51" s="382"/>
      <c r="N51" s="382"/>
      <c r="O51" s="58" t="s">
        <v>81</v>
      </c>
      <c r="P51" s="371" t="s">
        <v>771</v>
      </c>
      <c r="Q51" s="371"/>
      <c r="R51" s="371"/>
      <c r="S51" s="84" t="s">
        <v>55</v>
      </c>
      <c r="T51" s="45" t="s">
        <v>123</v>
      </c>
      <c r="U51" s="162">
        <v>1</v>
      </c>
      <c r="V51" s="205">
        <v>1</v>
      </c>
      <c r="W51" s="239">
        <v>1</v>
      </c>
      <c r="X51" s="56">
        <f t="shared" si="0"/>
        <v>1</v>
      </c>
      <c r="Y51" s="283">
        <f t="shared" si="1"/>
        <v>1</v>
      </c>
    </row>
    <row r="52" spans="1:25" s="2" customFormat="1" ht="373.5" customHeight="1" x14ac:dyDescent="0.25">
      <c r="A52" s="382" t="s">
        <v>762</v>
      </c>
      <c r="B52" s="382"/>
      <c r="C52" s="58" t="s">
        <v>748</v>
      </c>
      <c r="D52" s="58" t="s">
        <v>75</v>
      </c>
      <c r="E52" s="59" t="s">
        <v>763</v>
      </c>
      <c r="F52" s="382" t="s">
        <v>764</v>
      </c>
      <c r="G52" s="382"/>
      <c r="H52" s="382"/>
      <c r="I52" s="382"/>
      <c r="J52" s="58" t="s">
        <v>765</v>
      </c>
      <c r="K52" s="60" t="s">
        <v>736</v>
      </c>
      <c r="L52" s="382" t="s">
        <v>766</v>
      </c>
      <c r="M52" s="382"/>
      <c r="N52" s="382"/>
      <c r="O52" s="58" t="s">
        <v>81</v>
      </c>
      <c r="P52" s="371" t="s">
        <v>772</v>
      </c>
      <c r="Q52" s="371"/>
      <c r="R52" s="371"/>
      <c r="S52" s="84" t="s">
        <v>55</v>
      </c>
      <c r="T52" s="45" t="s">
        <v>123</v>
      </c>
      <c r="U52" s="162">
        <v>1</v>
      </c>
      <c r="V52" s="205">
        <v>1</v>
      </c>
      <c r="W52" s="239">
        <v>1.3540000000000001</v>
      </c>
      <c r="X52" s="56">
        <f t="shared" si="0"/>
        <v>1.3540000000000001</v>
      </c>
      <c r="Y52" s="283">
        <f t="shared" si="1"/>
        <v>1.3540000000000001</v>
      </c>
    </row>
    <row r="53" spans="1:25" s="2" customFormat="1" ht="284.25" customHeight="1" x14ac:dyDescent="0.25">
      <c r="A53" s="382" t="s">
        <v>773</v>
      </c>
      <c r="B53" s="382"/>
      <c r="C53" s="58" t="s">
        <v>748</v>
      </c>
      <c r="D53" s="58" t="s">
        <v>774</v>
      </c>
      <c r="E53" s="59" t="s">
        <v>775</v>
      </c>
      <c r="F53" s="382" t="s">
        <v>776</v>
      </c>
      <c r="G53" s="382"/>
      <c r="H53" s="382"/>
      <c r="I53" s="382"/>
      <c r="J53" s="58" t="s">
        <v>777</v>
      </c>
      <c r="K53" s="60" t="s">
        <v>737</v>
      </c>
      <c r="L53" s="382" t="s">
        <v>778</v>
      </c>
      <c r="M53" s="382"/>
      <c r="N53" s="382"/>
      <c r="O53" s="58" t="s">
        <v>779</v>
      </c>
      <c r="P53" s="371" t="s">
        <v>780</v>
      </c>
      <c r="Q53" s="371"/>
      <c r="R53" s="371"/>
      <c r="S53" s="84" t="s">
        <v>55</v>
      </c>
      <c r="T53" s="45" t="s">
        <v>123</v>
      </c>
      <c r="U53" s="162">
        <v>1</v>
      </c>
      <c r="V53" s="205">
        <v>1</v>
      </c>
      <c r="W53" s="239">
        <v>1</v>
      </c>
      <c r="X53" s="56">
        <f t="shared" si="0"/>
        <v>1</v>
      </c>
      <c r="Y53" s="283">
        <f t="shared" si="1"/>
        <v>1</v>
      </c>
    </row>
    <row r="54" spans="1:25" s="2" customFormat="1" ht="284.25" customHeight="1" x14ac:dyDescent="0.25">
      <c r="A54" s="382" t="s">
        <v>773</v>
      </c>
      <c r="B54" s="382"/>
      <c r="C54" s="58" t="s">
        <v>748</v>
      </c>
      <c r="D54" s="58" t="s">
        <v>774</v>
      </c>
      <c r="E54" s="59" t="s">
        <v>775</v>
      </c>
      <c r="F54" s="382" t="s">
        <v>781</v>
      </c>
      <c r="G54" s="382"/>
      <c r="H54" s="382"/>
      <c r="I54" s="382"/>
      <c r="J54" s="58" t="s">
        <v>782</v>
      </c>
      <c r="K54" s="60" t="s">
        <v>737</v>
      </c>
      <c r="L54" s="382" t="s">
        <v>783</v>
      </c>
      <c r="M54" s="382"/>
      <c r="N54" s="382"/>
      <c r="O54" s="58" t="s">
        <v>784</v>
      </c>
      <c r="P54" s="371" t="s">
        <v>785</v>
      </c>
      <c r="Q54" s="371"/>
      <c r="R54" s="371"/>
      <c r="S54" s="84" t="s">
        <v>55</v>
      </c>
      <c r="T54" s="45" t="s">
        <v>123</v>
      </c>
      <c r="U54" s="162">
        <v>1</v>
      </c>
      <c r="V54" s="205">
        <v>1</v>
      </c>
      <c r="W54" s="239">
        <v>1</v>
      </c>
      <c r="X54" s="56">
        <f t="shared" si="0"/>
        <v>1</v>
      </c>
      <c r="Y54" s="283">
        <f t="shared" si="1"/>
        <v>1</v>
      </c>
    </row>
    <row r="55" spans="1:25" s="2" customFormat="1" ht="241.5" customHeight="1" x14ac:dyDescent="0.25">
      <c r="A55" s="382" t="s">
        <v>773</v>
      </c>
      <c r="B55" s="382"/>
      <c r="C55" s="58" t="s">
        <v>748</v>
      </c>
      <c r="D55" s="58" t="s">
        <v>774</v>
      </c>
      <c r="E55" s="59" t="s">
        <v>786</v>
      </c>
      <c r="F55" s="382" t="s">
        <v>787</v>
      </c>
      <c r="G55" s="382"/>
      <c r="H55" s="382"/>
      <c r="I55" s="382"/>
      <c r="J55" s="58" t="s">
        <v>788</v>
      </c>
      <c r="K55" s="60" t="s">
        <v>409</v>
      </c>
      <c r="L55" s="382" t="s">
        <v>789</v>
      </c>
      <c r="M55" s="382"/>
      <c r="N55" s="382"/>
      <c r="O55" s="58" t="s">
        <v>318</v>
      </c>
      <c r="P55" s="371" t="s">
        <v>790</v>
      </c>
      <c r="Q55" s="371"/>
      <c r="R55" s="371"/>
      <c r="S55" s="84" t="s">
        <v>55</v>
      </c>
      <c r="T55" s="45" t="s">
        <v>123</v>
      </c>
      <c r="U55" s="162">
        <v>0.9</v>
      </c>
      <c r="V55" s="205">
        <v>0.9</v>
      </c>
      <c r="W55" s="239">
        <f>+V55*1.065</f>
        <v>0.95850000000000002</v>
      </c>
      <c r="X55" s="56">
        <f t="shared" si="0"/>
        <v>1.0649999999999999</v>
      </c>
      <c r="Y55" s="283">
        <f t="shared" si="1"/>
        <v>1.0649999999999999</v>
      </c>
    </row>
    <row r="56" spans="1:25" s="2" customFormat="1" ht="241.5" customHeight="1" x14ac:dyDescent="0.25">
      <c r="A56" s="382" t="s">
        <v>773</v>
      </c>
      <c r="B56" s="382"/>
      <c r="C56" s="58" t="s">
        <v>748</v>
      </c>
      <c r="D56" s="58" t="s">
        <v>774</v>
      </c>
      <c r="E56" s="59" t="s">
        <v>786</v>
      </c>
      <c r="F56" s="382" t="s">
        <v>787</v>
      </c>
      <c r="G56" s="382"/>
      <c r="H56" s="382"/>
      <c r="I56" s="382"/>
      <c r="J56" s="58" t="s">
        <v>788</v>
      </c>
      <c r="K56" s="60" t="s">
        <v>409</v>
      </c>
      <c r="L56" s="382" t="s">
        <v>789</v>
      </c>
      <c r="M56" s="382"/>
      <c r="N56" s="382"/>
      <c r="O56" s="58" t="s">
        <v>318</v>
      </c>
      <c r="P56" s="371" t="s">
        <v>791</v>
      </c>
      <c r="Q56" s="371"/>
      <c r="R56" s="371"/>
      <c r="S56" s="84" t="s">
        <v>55</v>
      </c>
      <c r="T56" s="45" t="s">
        <v>123</v>
      </c>
      <c r="U56" s="162">
        <v>0.03</v>
      </c>
      <c r="V56" s="205">
        <v>0.03</v>
      </c>
      <c r="W56" s="239">
        <f>+V56*1.1618</f>
        <v>3.4853999999999996E-2</v>
      </c>
      <c r="X56" s="56">
        <f t="shared" si="0"/>
        <v>1.1617999999999999</v>
      </c>
      <c r="Y56" s="283">
        <f t="shared" si="1"/>
        <v>1.1617999999999999</v>
      </c>
    </row>
    <row r="57" spans="1:25" s="2" customFormat="1" ht="241.5" customHeight="1" x14ac:dyDescent="0.25">
      <c r="A57" s="382" t="s">
        <v>773</v>
      </c>
      <c r="B57" s="382"/>
      <c r="C57" s="58" t="s">
        <v>748</v>
      </c>
      <c r="D57" s="58" t="s">
        <v>774</v>
      </c>
      <c r="E57" s="59" t="s">
        <v>792</v>
      </c>
      <c r="F57" s="382" t="s">
        <v>793</v>
      </c>
      <c r="G57" s="382"/>
      <c r="H57" s="382"/>
      <c r="I57" s="382"/>
      <c r="J57" s="58" t="s">
        <v>794</v>
      </c>
      <c r="K57" s="60" t="s">
        <v>409</v>
      </c>
      <c r="L57" s="382" t="s">
        <v>795</v>
      </c>
      <c r="M57" s="382"/>
      <c r="N57" s="382"/>
      <c r="O57" s="58" t="s">
        <v>318</v>
      </c>
      <c r="P57" s="371" t="s">
        <v>796</v>
      </c>
      <c r="Q57" s="371"/>
      <c r="R57" s="371"/>
      <c r="S57" s="84" t="s">
        <v>55</v>
      </c>
      <c r="T57" s="45" t="s">
        <v>123</v>
      </c>
      <c r="U57" s="162">
        <v>1</v>
      </c>
      <c r="V57" s="205">
        <v>1</v>
      </c>
      <c r="W57" s="239">
        <v>1</v>
      </c>
      <c r="X57" s="56">
        <f t="shared" si="0"/>
        <v>1</v>
      </c>
      <c r="Y57" s="283">
        <f t="shared" si="1"/>
        <v>1</v>
      </c>
    </row>
    <row r="58" spans="1:25" s="2" customFormat="1" ht="241.5" customHeight="1" x14ac:dyDescent="0.25">
      <c r="A58" s="382" t="s">
        <v>773</v>
      </c>
      <c r="B58" s="382"/>
      <c r="C58" s="58" t="s">
        <v>748</v>
      </c>
      <c r="D58" s="58" t="s">
        <v>774</v>
      </c>
      <c r="E58" s="59" t="s">
        <v>792</v>
      </c>
      <c r="F58" s="382" t="s">
        <v>793</v>
      </c>
      <c r="G58" s="382"/>
      <c r="H58" s="382"/>
      <c r="I58" s="382"/>
      <c r="J58" s="58" t="s">
        <v>794</v>
      </c>
      <c r="K58" s="60" t="s">
        <v>409</v>
      </c>
      <c r="L58" s="382" t="s">
        <v>795</v>
      </c>
      <c r="M58" s="382"/>
      <c r="N58" s="382"/>
      <c r="O58" s="58" t="s">
        <v>318</v>
      </c>
      <c r="P58" s="371" t="s">
        <v>797</v>
      </c>
      <c r="Q58" s="371"/>
      <c r="R58" s="371"/>
      <c r="S58" s="84" t="s">
        <v>55</v>
      </c>
      <c r="T58" s="45" t="s">
        <v>123</v>
      </c>
      <c r="U58" s="162">
        <v>1</v>
      </c>
      <c r="V58" s="205">
        <v>1</v>
      </c>
      <c r="W58" s="239">
        <v>0.99890000000000001</v>
      </c>
      <c r="X58" s="56">
        <f t="shared" si="0"/>
        <v>0.99890000000000001</v>
      </c>
      <c r="Y58" s="283">
        <f t="shared" si="1"/>
        <v>0.99890000000000001</v>
      </c>
    </row>
    <row r="59" spans="1:25" s="2" customFormat="1" ht="241.5" customHeight="1" x14ac:dyDescent="0.25">
      <c r="A59" s="382" t="s">
        <v>773</v>
      </c>
      <c r="B59" s="382"/>
      <c r="C59" s="58" t="s">
        <v>748</v>
      </c>
      <c r="D59" s="58" t="s">
        <v>774</v>
      </c>
      <c r="E59" s="59" t="s">
        <v>792</v>
      </c>
      <c r="F59" s="382" t="s">
        <v>793</v>
      </c>
      <c r="G59" s="382"/>
      <c r="H59" s="382"/>
      <c r="I59" s="382"/>
      <c r="J59" s="58" t="s">
        <v>794</v>
      </c>
      <c r="K59" s="60" t="s">
        <v>409</v>
      </c>
      <c r="L59" s="382" t="s">
        <v>795</v>
      </c>
      <c r="M59" s="382"/>
      <c r="N59" s="382"/>
      <c r="O59" s="58" t="s">
        <v>318</v>
      </c>
      <c r="P59" s="371" t="s">
        <v>798</v>
      </c>
      <c r="Q59" s="371"/>
      <c r="R59" s="371"/>
      <c r="S59" s="84" t="s">
        <v>55</v>
      </c>
      <c r="T59" s="45" t="s">
        <v>123</v>
      </c>
      <c r="U59" s="162">
        <v>1</v>
      </c>
      <c r="V59" s="205">
        <v>1</v>
      </c>
      <c r="W59" s="239">
        <v>1</v>
      </c>
      <c r="X59" s="56">
        <f t="shared" si="0"/>
        <v>1</v>
      </c>
      <c r="Y59" s="283">
        <f t="shared" si="1"/>
        <v>1</v>
      </c>
    </row>
    <row r="60" spans="1:25" s="2" customFormat="1" ht="241.5" customHeight="1" x14ac:dyDescent="0.25">
      <c r="A60" s="382" t="s">
        <v>773</v>
      </c>
      <c r="B60" s="382"/>
      <c r="C60" s="58" t="s">
        <v>748</v>
      </c>
      <c r="D60" s="58" t="s">
        <v>774</v>
      </c>
      <c r="E60" s="59" t="s">
        <v>792</v>
      </c>
      <c r="F60" s="382" t="s">
        <v>793</v>
      </c>
      <c r="G60" s="382"/>
      <c r="H60" s="382"/>
      <c r="I60" s="382"/>
      <c r="J60" s="58" t="s">
        <v>794</v>
      </c>
      <c r="K60" s="60" t="s">
        <v>409</v>
      </c>
      <c r="L60" s="382" t="s">
        <v>795</v>
      </c>
      <c r="M60" s="382"/>
      <c r="N60" s="382"/>
      <c r="O60" s="58" t="s">
        <v>318</v>
      </c>
      <c r="P60" s="371" t="s">
        <v>799</v>
      </c>
      <c r="Q60" s="371"/>
      <c r="R60" s="371"/>
      <c r="S60" s="84" t="s">
        <v>55</v>
      </c>
      <c r="T60" s="45" t="s">
        <v>123</v>
      </c>
      <c r="U60" s="162">
        <v>1</v>
      </c>
      <c r="V60" s="205">
        <v>1</v>
      </c>
      <c r="W60" s="239">
        <v>1</v>
      </c>
      <c r="X60" s="56">
        <f t="shared" si="0"/>
        <v>1</v>
      </c>
      <c r="Y60" s="283">
        <f t="shared" si="1"/>
        <v>1</v>
      </c>
    </row>
    <row r="61" spans="1:25" s="2" customFormat="1" ht="241.5" customHeight="1" x14ac:dyDescent="0.25">
      <c r="A61" s="382" t="s">
        <v>773</v>
      </c>
      <c r="B61" s="382"/>
      <c r="C61" s="58" t="s">
        <v>748</v>
      </c>
      <c r="D61" s="58" t="s">
        <v>774</v>
      </c>
      <c r="E61" s="59" t="s">
        <v>792</v>
      </c>
      <c r="F61" s="382" t="s">
        <v>793</v>
      </c>
      <c r="G61" s="382"/>
      <c r="H61" s="382"/>
      <c r="I61" s="382"/>
      <c r="J61" s="58" t="s">
        <v>794</v>
      </c>
      <c r="K61" s="60" t="s">
        <v>409</v>
      </c>
      <c r="L61" s="382" t="s">
        <v>795</v>
      </c>
      <c r="M61" s="382"/>
      <c r="N61" s="382"/>
      <c r="O61" s="58" t="s">
        <v>318</v>
      </c>
      <c r="P61" s="371" t="s">
        <v>800</v>
      </c>
      <c r="Q61" s="371"/>
      <c r="R61" s="371"/>
      <c r="S61" s="84" t="s">
        <v>55</v>
      </c>
      <c r="T61" s="45" t="s">
        <v>123</v>
      </c>
      <c r="U61" s="162">
        <v>1</v>
      </c>
      <c r="V61" s="205">
        <v>1</v>
      </c>
      <c r="W61" s="239">
        <v>1</v>
      </c>
      <c r="X61" s="56">
        <f t="shared" si="0"/>
        <v>1</v>
      </c>
      <c r="Y61" s="283">
        <f t="shared" si="1"/>
        <v>1</v>
      </c>
    </row>
    <row r="62" spans="1:25" s="2" customFormat="1" ht="204" hidden="1" customHeight="1" x14ac:dyDescent="0.25">
      <c r="A62" s="365"/>
      <c r="B62" s="365"/>
      <c r="C62" s="365"/>
      <c r="D62" s="365"/>
      <c r="E62" s="365"/>
      <c r="F62" s="365"/>
      <c r="G62" s="365"/>
      <c r="H62" s="365"/>
      <c r="I62" s="365"/>
      <c r="J62" s="365"/>
      <c r="K62" s="365"/>
      <c r="L62" s="365"/>
      <c r="M62" s="58"/>
      <c r="N62" s="58"/>
      <c r="O62" s="58"/>
      <c r="P62" s="367"/>
      <c r="Q62" s="367"/>
      <c r="R62" s="367"/>
      <c r="S62" s="367"/>
      <c r="T62" s="64"/>
      <c r="U62" s="65"/>
      <c r="V62" s="6"/>
      <c r="W62" s="6"/>
    </row>
    <row r="63" spans="1:25" s="2" customFormat="1" x14ac:dyDescent="0.25">
      <c r="A63" s="16"/>
      <c r="B63" s="16"/>
      <c r="C63" s="16"/>
      <c r="D63" s="16"/>
      <c r="E63" s="16"/>
      <c r="F63" s="16"/>
      <c r="G63" s="16"/>
      <c r="H63" s="16"/>
      <c r="I63" s="16"/>
      <c r="J63" s="16"/>
      <c r="K63" s="16"/>
      <c r="L63" s="16"/>
      <c r="M63" s="16"/>
      <c r="N63" s="16"/>
      <c r="O63" s="16"/>
      <c r="P63" s="16"/>
      <c r="Q63" s="16"/>
      <c r="R63" s="16"/>
      <c r="S63" s="47"/>
      <c r="T63" s="16"/>
      <c r="U63" s="16"/>
      <c r="V63" s="6"/>
      <c r="W63" s="6"/>
    </row>
    <row r="64" spans="1:25" s="2" customFormat="1" x14ac:dyDescent="0.25">
      <c r="S64" s="73"/>
      <c r="V64" s="6"/>
      <c r="W64" s="6"/>
    </row>
    <row r="65" spans="1:66" ht="96.75" customHeight="1" x14ac:dyDescent="0.25">
      <c r="A65" s="423" t="s">
        <v>444</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BM65" s="2"/>
      <c r="BN65" s="2"/>
    </row>
    <row r="66" spans="1:66" s="6" customFormat="1" x14ac:dyDescent="0.25">
      <c r="A66" s="16"/>
      <c r="B66" s="16"/>
      <c r="C66" s="16"/>
      <c r="D66" s="16"/>
      <c r="E66" s="16"/>
      <c r="F66" s="16"/>
      <c r="G66" s="16"/>
      <c r="H66" s="16"/>
      <c r="I66" s="16"/>
      <c r="J66" s="16"/>
      <c r="K66" s="16"/>
      <c r="L66" s="16"/>
      <c r="M66" s="16"/>
      <c r="N66" s="16"/>
      <c r="O66" s="16"/>
      <c r="P66" s="16"/>
      <c r="Q66" s="16"/>
      <c r="R66" s="16"/>
      <c r="S66" s="47"/>
      <c r="T66" s="16"/>
      <c r="U66" s="16"/>
    </row>
    <row r="67" spans="1:66" s="75" customFormat="1" ht="120" customHeight="1" x14ac:dyDescent="0.25">
      <c r="A67" s="379" t="s">
        <v>104</v>
      </c>
      <c r="B67" s="379"/>
      <c r="C67" s="380" t="s">
        <v>66</v>
      </c>
      <c r="D67" s="379" t="s">
        <v>105</v>
      </c>
      <c r="E67" s="379" t="s">
        <v>106</v>
      </c>
      <c r="F67" s="379" t="s">
        <v>107</v>
      </c>
      <c r="G67" s="379"/>
      <c r="H67" s="379" t="s">
        <v>108</v>
      </c>
      <c r="I67" s="379"/>
      <c r="J67" s="379" t="s">
        <v>109</v>
      </c>
      <c r="K67" s="379" t="s">
        <v>110</v>
      </c>
      <c r="L67" s="379" t="s">
        <v>111</v>
      </c>
      <c r="M67" s="379" t="s">
        <v>112</v>
      </c>
      <c r="N67" s="352" t="s">
        <v>113</v>
      </c>
      <c r="O67" s="352" t="s">
        <v>114</v>
      </c>
      <c r="P67" s="375" t="s">
        <v>115</v>
      </c>
      <c r="Q67" s="375"/>
      <c r="R67" s="375"/>
      <c r="S67" s="375" t="s">
        <v>50</v>
      </c>
      <c r="T67" s="376" t="s">
        <v>22</v>
      </c>
      <c r="U67" s="377" t="s">
        <v>116</v>
      </c>
      <c r="V67" s="378">
        <v>2018</v>
      </c>
      <c r="W67" s="378"/>
      <c r="X67" s="378"/>
      <c r="Y67" s="378"/>
    </row>
    <row r="68" spans="1:66" s="75" customFormat="1" ht="46.5" x14ac:dyDescent="0.25">
      <c r="A68" s="379"/>
      <c r="B68" s="379"/>
      <c r="C68" s="380"/>
      <c r="D68" s="379"/>
      <c r="E68" s="379"/>
      <c r="F68" s="379"/>
      <c r="G68" s="379"/>
      <c r="H68" s="379"/>
      <c r="I68" s="379"/>
      <c r="J68" s="379"/>
      <c r="K68" s="379"/>
      <c r="L68" s="379"/>
      <c r="M68" s="379"/>
      <c r="N68" s="352"/>
      <c r="O68" s="352"/>
      <c r="P68" s="375"/>
      <c r="Q68" s="375"/>
      <c r="R68" s="375"/>
      <c r="S68" s="375"/>
      <c r="T68" s="376"/>
      <c r="U68" s="377"/>
      <c r="V68" s="36" t="s">
        <v>24</v>
      </c>
      <c r="W68" s="36" t="s">
        <v>25</v>
      </c>
      <c r="X68" s="37" t="s">
        <v>26</v>
      </c>
      <c r="Y68" s="38" t="s">
        <v>27</v>
      </c>
    </row>
    <row r="69" spans="1:66" s="86" customFormat="1" ht="215.25" customHeight="1" x14ac:dyDescent="0.25">
      <c r="A69" s="372" t="s">
        <v>117</v>
      </c>
      <c r="B69" s="372"/>
      <c r="C69" s="174" t="s">
        <v>76</v>
      </c>
      <c r="D69" s="77" t="s">
        <v>801</v>
      </c>
      <c r="E69" s="78" t="s">
        <v>2114</v>
      </c>
      <c r="F69" s="463" t="s">
        <v>2103</v>
      </c>
      <c r="G69" s="463"/>
      <c r="H69" s="370" t="s">
        <v>803</v>
      </c>
      <c r="I69" s="370"/>
      <c r="J69" s="80" t="s">
        <v>2109</v>
      </c>
      <c r="K69" s="81">
        <v>43210</v>
      </c>
      <c r="L69" s="81">
        <v>43300</v>
      </c>
      <c r="M69" s="79" t="s">
        <v>804</v>
      </c>
      <c r="N69" s="82">
        <v>7080500</v>
      </c>
      <c r="O69" s="82">
        <v>7080500</v>
      </c>
      <c r="P69" s="422" t="s">
        <v>122</v>
      </c>
      <c r="Q69" s="422"/>
      <c r="R69" s="422"/>
      <c r="S69" s="84" t="s">
        <v>87</v>
      </c>
      <c r="T69" s="45" t="s">
        <v>123</v>
      </c>
      <c r="U69" s="85">
        <v>1</v>
      </c>
      <c r="V69" s="205">
        <v>1</v>
      </c>
      <c r="W69" s="333">
        <f>+O69/N69</f>
        <v>1</v>
      </c>
      <c r="X69" s="56">
        <f t="shared" ref="X69" si="2">+W69/V69</f>
        <v>1</v>
      </c>
      <c r="Y69" s="283">
        <f t="shared" ref="Y69" si="3">X69</f>
        <v>1</v>
      </c>
    </row>
    <row r="70" spans="1:66" s="86" customFormat="1" ht="215.25" customHeight="1" x14ac:dyDescent="0.25">
      <c r="A70" s="372" t="s">
        <v>117</v>
      </c>
      <c r="B70" s="372"/>
      <c r="C70" s="174" t="s">
        <v>76</v>
      </c>
      <c r="D70" s="307" t="s">
        <v>801</v>
      </c>
      <c r="E70" s="78" t="s">
        <v>2114</v>
      </c>
      <c r="F70" s="463" t="s">
        <v>2103</v>
      </c>
      <c r="G70" s="463"/>
      <c r="H70" s="370" t="s">
        <v>808</v>
      </c>
      <c r="I70" s="370"/>
      <c r="J70" s="80" t="s">
        <v>2109</v>
      </c>
      <c r="K70" s="81">
        <v>43122</v>
      </c>
      <c r="L70" s="81">
        <v>43452</v>
      </c>
      <c r="M70" s="304" t="s">
        <v>809</v>
      </c>
      <c r="N70" s="82">
        <v>84722000</v>
      </c>
      <c r="O70" s="82">
        <v>84722000</v>
      </c>
      <c r="P70" s="422" t="s">
        <v>122</v>
      </c>
      <c r="Q70" s="422"/>
      <c r="R70" s="422"/>
      <c r="S70" s="84" t="s">
        <v>87</v>
      </c>
      <c r="T70" s="305" t="s">
        <v>123</v>
      </c>
      <c r="U70" s="85">
        <v>1</v>
      </c>
      <c r="V70" s="308">
        <v>1</v>
      </c>
      <c r="W70" s="333">
        <f t="shared" ref="W70:W100" si="4">+O70/N70</f>
        <v>1</v>
      </c>
      <c r="X70" s="306">
        <f t="shared" ref="X70:X100" si="5">+W70/V70</f>
        <v>1</v>
      </c>
      <c r="Y70" s="283">
        <f t="shared" ref="Y70:Y100" si="6">X70</f>
        <v>1</v>
      </c>
    </row>
    <row r="71" spans="1:66" s="86" customFormat="1" ht="215.25" customHeight="1" x14ac:dyDescent="0.25">
      <c r="A71" s="372" t="s">
        <v>117</v>
      </c>
      <c r="B71" s="372"/>
      <c r="C71" s="174" t="s">
        <v>76</v>
      </c>
      <c r="D71" s="307" t="s">
        <v>801</v>
      </c>
      <c r="E71" s="78" t="s">
        <v>2114</v>
      </c>
      <c r="F71" s="463" t="s">
        <v>2103</v>
      </c>
      <c r="G71" s="463"/>
      <c r="H71" s="370" t="s">
        <v>810</v>
      </c>
      <c r="I71" s="370"/>
      <c r="J71" s="80" t="s">
        <v>2109</v>
      </c>
      <c r="K71" s="81">
        <v>43123</v>
      </c>
      <c r="L71" s="81">
        <v>43453</v>
      </c>
      <c r="M71" s="304" t="s">
        <v>811</v>
      </c>
      <c r="N71" s="82">
        <v>91707000</v>
      </c>
      <c r="O71" s="82">
        <v>91707000</v>
      </c>
      <c r="P71" s="422" t="s">
        <v>122</v>
      </c>
      <c r="Q71" s="422"/>
      <c r="R71" s="422"/>
      <c r="S71" s="84" t="s">
        <v>87</v>
      </c>
      <c r="T71" s="305" t="s">
        <v>123</v>
      </c>
      <c r="U71" s="85">
        <v>1</v>
      </c>
      <c r="V71" s="308">
        <v>1</v>
      </c>
      <c r="W71" s="333">
        <f t="shared" si="4"/>
        <v>1</v>
      </c>
      <c r="X71" s="306">
        <f t="shared" si="5"/>
        <v>1</v>
      </c>
      <c r="Y71" s="283">
        <f t="shared" si="6"/>
        <v>1</v>
      </c>
    </row>
    <row r="72" spans="1:66" s="86" customFormat="1" ht="215.25" customHeight="1" x14ac:dyDescent="0.25">
      <c r="A72" s="372" t="s">
        <v>117</v>
      </c>
      <c r="B72" s="372"/>
      <c r="C72" s="174" t="s">
        <v>76</v>
      </c>
      <c r="D72" s="307" t="s">
        <v>801</v>
      </c>
      <c r="E72" s="78" t="s">
        <v>2114</v>
      </c>
      <c r="F72" s="463" t="s">
        <v>2103</v>
      </c>
      <c r="G72" s="463"/>
      <c r="H72" s="370" t="s">
        <v>812</v>
      </c>
      <c r="I72" s="370"/>
      <c r="J72" s="80" t="s">
        <v>2109</v>
      </c>
      <c r="K72" s="81">
        <v>43126</v>
      </c>
      <c r="L72" s="81">
        <v>43456</v>
      </c>
      <c r="M72" s="304" t="s">
        <v>813</v>
      </c>
      <c r="N72" s="82">
        <v>67567000</v>
      </c>
      <c r="O72" s="82">
        <v>67567000</v>
      </c>
      <c r="P72" s="422" t="s">
        <v>122</v>
      </c>
      <c r="Q72" s="422"/>
      <c r="R72" s="422"/>
      <c r="S72" s="84" t="s">
        <v>87</v>
      </c>
      <c r="T72" s="305" t="s">
        <v>123</v>
      </c>
      <c r="U72" s="85">
        <v>1</v>
      </c>
      <c r="V72" s="308">
        <v>1</v>
      </c>
      <c r="W72" s="333">
        <f t="shared" ref="W72:W77" si="7">+O72/N72</f>
        <v>1</v>
      </c>
      <c r="X72" s="306">
        <f t="shared" ref="X72:X77" si="8">+W72/V72</f>
        <v>1</v>
      </c>
      <c r="Y72" s="283">
        <f t="shared" ref="Y72:Y77" si="9">X72</f>
        <v>1</v>
      </c>
    </row>
    <row r="73" spans="1:66" s="86" customFormat="1" ht="215.25" customHeight="1" x14ac:dyDescent="0.25">
      <c r="A73" s="372" t="s">
        <v>117</v>
      </c>
      <c r="B73" s="372"/>
      <c r="C73" s="174" t="s">
        <v>76</v>
      </c>
      <c r="D73" s="307" t="s">
        <v>801</v>
      </c>
      <c r="E73" s="78" t="s">
        <v>2114</v>
      </c>
      <c r="F73" s="463" t="s">
        <v>2103</v>
      </c>
      <c r="G73" s="463"/>
      <c r="H73" s="370" t="s">
        <v>814</v>
      </c>
      <c r="I73" s="370"/>
      <c r="J73" s="80" t="s">
        <v>2109</v>
      </c>
      <c r="K73" s="81">
        <v>43124</v>
      </c>
      <c r="L73" s="81">
        <v>43424</v>
      </c>
      <c r="M73" s="304" t="s">
        <v>815</v>
      </c>
      <c r="N73" s="82">
        <v>77020000</v>
      </c>
      <c r="O73" s="82">
        <v>77020000</v>
      </c>
      <c r="P73" s="422" t="s">
        <v>122</v>
      </c>
      <c r="Q73" s="422"/>
      <c r="R73" s="422"/>
      <c r="S73" s="84" t="s">
        <v>87</v>
      </c>
      <c r="T73" s="305" t="s">
        <v>123</v>
      </c>
      <c r="U73" s="85">
        <v>1</v>
      </c>
      <c r="V73" s="308">
        <v>1</v>
      </c>
      <c r="W73" s="333">
        <f t="shared" si="7"/>
        <v>1</v>
      </c>
      <c r="X73" s="306">
        <f t="shared" si="8"/>
        <v>1</v>
      </c>
      <c r="Y73" s="283">
        <f t="shared" si="9"/>
        <v>1</v>
      </c>
    </row>
    <row r="74" spans="1:66" s="86" customFormat="1" ht="215.25" customHeight="1" x14ac:dyDescent="0.25">
      <c r="A74" s="372" t="s">
        <v>117</v>
      </c>
      <c r="B74" s="372"/>
      <c r="C74" s="174" t="s">
        <v>76</v>
      </c>
      <c r="D74" s="307" t="s">
        <v>801</v>
      </c>
      <c r="E74" s="78" t="s">
        <v>2114</v>
      </c>
      <c r="F74" s="463" t="s">
        <v>2103</v>
      </c>
      <c r="G74" s="463"/>
      <c r="H74" s="370" t="s">
        <v>816</v>
      </c>
      <c r="I74" s="370"/>
      <c r="J74" s="80" t="s">
        <v>2109</v>
      </c>
      <c r="K74" s="81"/>
      <c r="L74" s="81"/>
      <c r="M74" s="304"/>
      <c r="N74" s="82">
        <v>5648134</v>
      </c>
      <c r="O74" s="82">
        <v>5648134</v>
      </c>
      <c r="P74" s="422" t="s">
        <v>122</v>
      </c>
      <c r="Q74" s="422"/>
      <c r="R74" s="422"/>
      <c r="S74" s="84" t="s">
        <v>87</v>
      </c>
      <c r="T74" s="305" t="s">
        <v>123</v>
      </c>
      <c r="U74" s="85">
        <v>1</v>
      </c>
      <c r="V74" s="308">
        <v>1</v>
      </c>
      <c r="W74" s="333">
        <f t="shared" si="7"/>
        <v>1</v>
      </c>
      <c r="X74" s="306">
        <f t="shared" si="8"/>
        <v>1</v>
      </c>
      <c r="Y74" s="283">
        <f t="shared" si="9"/>
        <v>1</v>
      </c>
    </row>
    <row r="75" spans="1:66" s="86" customFormat="1" ht="215.25" customHeight="1" x14ac:dyDescent="0.25">
      <c r="A75" s="372" t="s">
        <v>117</v>
      </c>
      <c r="B75" s="372"/>
      <c r="C75" s="76" t="s">
        <v>786</v>
      </c>
      <c r="D75" s="307" t="s">
        <v>2102</v>
      </c>
      <c r="E75" s="78" t="s">
        <v>2114</v>
      </c>
      <c r="F75" s="463" t="s">
        <v>2104</v>
      </c>
      <c r="G75" s="463"/>
      <c r="H75" s="370" t="s">
        <v>2105</v>
      </c>
      <c r="I75" s="370"/>
      <c r="J75" s="80" t="s">
        <v>2110</v>
      </c>
      <c r="K75" s="81">
        <v>43145</v>
      </c>
      <c r="L75" s="81"/>
      <c r="M75" s="304" t="s">
        <v>925</v>
      </c>
      <c r="N75" s="82">
        <v>289000000</v>
      </c>
      <c r="O75" s="82">
        <v>289000000</v>
      </c>
      <c r="P75" s="422" t="s">
        <v>122</v>
      </c>
      <c r="Q75" s="422"/>
      <c r="R75" s="422"/>
      <c r="S75" s="84" t="s">
        <v>87</v>
      </c>
      <c r="T75" s="305" t="s">
        <v>123</v>
      </c>
      <c r="U75" s="85">
        <v>1</v>
      </c>
      <c r="V75" s="308">
        <v>1</v>
      </c>
      <c r="W75" s="333">
        <f t="shared" si="7"/>
        <v>1</v>
      </c>
      <c r="X75" s="306">
        <f t="shared" si="8"/>
        <v>1</v>
      </c>
      <c r="Y75" s="283">
        <f t="shared" si="9"/>
        <v>1</v>
      </c>
    </row>
    <row r="76" spans="1:66" s="86" customFormat="1" ht="215.25" customHeight="1" x14ac:dyDescent="0.25">
      <c r="A76" s="372" t="s">
        <v>117</v>
      </c>
      <c r="B76" s="372"/>
      <c r="C76" s="172" t="s">
        <v>763</v>
      </c>
      <c r="D76" s="307" t="s">
        <v>763</v>
      </c>
      <c r="E76" s="78" t="s">
        <v>2114</v>
      </c>
      <c r="F76" s="463" t="s">
        <v>870</v>
      </c>
      <c r="G76" s="463"/>
      <c r="H76" s="370" t="s">
        <v>194</v>
      </c>
      <c r="I76" s="370"/>
      <c r="J76" s="80" t="s">
        <v>2111</v>
      </c>
      <c r="K76" s="81">
        <v>43291</v>
      </c>
      <c r="L76" s="81">
        <v>43461</v>
      </c>
      <c r="M76" s="304" t="s">
        <v>195</v>
      </c>
      <c r="N76" s="82">
        <v>518236760</v>
      </c>
      <c r="O76" s="82">
        <v>518236760</v>
      </c>
      <c r="P76" s="422" t="s">
        <v>122</v>
      </c>
      <c r="Q76" s="422"/>
      <c r="R76" s="422"/>
      <c r="S76" s="84" t="s">
        <v>87</v>
      </c>
      <c r="T76" s="305" t="s">
        <v>123</v>
      </c>
      <c r="U76" s="85">
        <v>1</v>
      </c>
      <c r="V76" s="308">
        <v>1</v>
      </c>
      <c r="W76" s="333">
        <f t="shared" si="7"/>
        <v>1</v>
      </c>
      <c r="X76" s="306">
        <f t="shared" si="8"/>
        <v>1</v>
      </c>
      <c r="Y76" s="283">
        <f t="shared" si="9"/>
        <v>1</v>
      </c>
    </row>
    <row r="77" spans="1:66" s="86" customFormat="1" ht="215.25" customHeight="1" x14ac:dyDescent="0.25">
      <c r="A77" s="372" t="s">
        <v>117</v>
      </c>
      <c r="B77" s="372"/>
      <c r="C77" s="172" t="s">
        <v>763</v>
      </c>
      <c r="D77" s="307" t="s">
        <v>763</v>
      </c>
      <c r="E77" s="78" t="s">
        <v>2114</v>
      </c>
      <c r="F77" s="463" t="s">
        <v>870</v>
      </c>
      <c r="G77" s="463"/>
      <c r="H77" s="370" t="s">
        <v>2106</v>
      </c>
      <c r="I77" s="370"/>
      <c r="J77" s="80" t="s">
        <v>2111</v>
      </c>
      <c r="K77" s="81"/>
      <c r="L77" s="81"/>
      <c r="M77" s="304"/>
      <c r="N77" s="82">
        <v>359118380</v>
      </c>
      <c r="O77" s="82">
        <v>359118380</v>
      </c>
      <c r="P77" s="422" t="s">
        <v>122</v>
      </c>
      <c r="Q77" s="422"/>
      <c r="R77" s="422"/>
      <c r="S77" s="84" t="s">
        <v>87</v>
      </c>
      <c r="T77" s="305" t="s">
        <v>123</v>
      </c>
      <c r="U77" s="85">
        <v>1</v>
      </c>
      <c r="V77" s="308">
        <v>1</v>
      </c>
      <c r="W77" s="333">
        <f t="shared" si="7"/>
        <v>1</v>
      </c>
      <c r="X77" s="306">
        <f t="shared" si="8"/>
        <v>1</v>
      </c>
      <c r="Y77" s="283">
        <f t="shared" si="9"/>
        <v>1</v>
      </c>
    </row>
    <row r="78" spans="1:66" s="86" customFormat="1" ht="215.25" customHeight="1" x14ac:dyDescent="0.25">
      <c r="A78" s="372" t="s">
        <v>117</v>
      </c>
      <c r="B78" s="372"/>
      <c r="C78" s="172" t="s">
        <v>763</v>
      </c>
      <c r="D78" s="307" t="s">
        <v>763</v>
      </c>
      <c r="E78" s="78" t="s">
        <v>2114</v>
      </c>
      <c r="F78" s="463" t="s">
        <v>870</v>
      </c>
      <c r="G78" s="463"/>
      <c r="H78" s="370" t="s">
        <v>194</v>
      </c>
      <c r="I78" s="370"/>
      <c r="J78" s="80" t="s">
        <v>2111</v>
      </c>
      <c r="K78" s="81">
        <v>43291</v>
      </c>
      <c r="L78" s="81">
        <v>43461</v>
      </c>
      <c r="M78" s="304" t="s">
        <v>195</v>
      </c>
      <c r="N78" s="82">
        <v>200000000</v>
      </c>
      <c r="O78" s="82">
        <v>200000000</v>
      </c>
      <c r="P78" s="422" t="s">
        <v>122</v>
      </c>
      <c r="Q78" s="422"/>
      <c r="R78" s="422"/>
      <c r="S78" s="84" t="s">
        <v>87</v>
      </c>
      <c r="T78" s="305" t="s">
        <v>123</v>
      </c>
      <c r="U78" s="85">
        <v>1</v>
      </c>
      <c r="V78" s="308">
        <v>1</v>
      </c>
      <c r="W78" s="333">
        <f t="shared" si="4"/>
        <v>1</v>
      </c>
      <c r="X78" s="306">
        <f t="shared" si="5"/>
        <v>1</v>
      </c>
      <c r="Y78" s="283">
        <f t="shared" si="6"/>
        <v>1</v>
      </c>
    </row>
    <row r="79" spans="1:66" s="86" customFormat="1" ht="215.25" customHeight="1" x14ac:dyDescent="0.25">
      <c r="A79" s="372" t="s">
        <v>117</v>
      </c>
      <c r="B79" s="372"/>
      <c r="C79" s="172" t="s">
        <v>763</v>
      </c>
      <c r="D79" s="307" t="s">
        <v>763</v>
      </c>
      <c r="E79" s="78" t="s">
        <v>2114</v>
      </c>
      <c r="F79" s="463" t="s">
        <v>870</v>
      </c>
      <c r="G79" s="463"/>
      <c r="H79" s="370" t="s">
        <v>871</v>
      </c>
      <c r="I79" s="370"/>
      <c r="J79" s="80" t="s">
        <v>2111</v>
      </c>
      <c r="K79" s="81">
        <v>43186</v>
      </c>
      <c r="L79" s="81">
        <v>43461</v>
      </c>
      <c r="M79" s="304" t="s">
        <v>872</v>
      </c>
      <c r="N79" s="82">
        <v>17072533</v>
      </c>
      <c r="O79" s="82">
        <v>17072533</v>
      </c>
      <c r="P79" s="422" t="s">
        <v>122</v>
      </c>
      <c r="Q79" s="422"/>
      <c r="R79" s="422"/>
      <c r="S79" s="84" t="s">
        <v>87</v>
      </c>
      <c r="T79" s="305" t="s">
        <v>123</v>
      </c>
      <c r="U79" s="85">
        <v>1</v>
      </c>
      <c r="V79" s="308">
        <v>1</v>
      </c>
      <c r="W79" s="333">
        <f t="shared" si="4"/>
        <v>1</v>
      </c>
      <c r="X79" s="306">
        <f t="shared" si="5"/>
        <v>1</v>
      </c>
      <c r="Y79" s="283">
        <f t="shared" si="6"/>
        <v>1</v>
      </c>
    </row>
    <row r="80" spans="1:66" s="86" customFormat="1" ht="215.25" customHeight="1" x14ac:dyDescent="0.25">
      <c r="A80" s="372" t="s">
        <v>117</v>
      </c>
      <c r="B80" s="372"/>
      <c r="C80" s="172" t="s">
        <v>763</v>
      </c>
      <c r="D80" s="307" t="s">
        <v>763</v>
      </c>
      <c r="E80" s="78" t="s">
        <v>2114</v>
      </c>
      <c r="F80" s="463" t="s">
        <v>870</v>
      </c>
      <c r="G80" s="463"/>
      <c r="H80" s="370" t="s">
        <v>194</v>
      </c>
      <c r="I80" s="370"/>
      <c r="J80" s="80" t="s">
        <v>2111</v>
      </c>
      <c r="K80" s="81">
        <v>43445</v>
      </c>
      <c r="L80" s="81">
        <v>43461</v>
      </c>
      <c r="M80" s="304" t="s">
        <v>195</v>
      </c>
      <c r="N80" s="82">
        <v>1973729</v>
      </c>
      <c r="O80" s="82">
        <v>1973729</v>
      </c>
      <c r="P80" s="422" t="s">
        <v>122</v>
      </c>
      <c r="Q80" s="422"/>
      <c r="R80" s="422"/>
      <c r="S80" s="84" t="s">
        <v>87</v>
      </c>
      <c r="T80" s="305" t="s">
        <v>123</v>
      </c>
      <c r="U80" s="85">
        <v>1</v>
      </c>
      <c r="V80" s="308">
        <v>1</v>
      </c>
      <c r="W80" s="333">
        <f t="shared" si="4"/>
        <v>1</v>
      </c>
      <c r="X80" s="306">
        <f t="shared" si="5"/>
        <v>1</v>
      </c>
      <c r="Y80" s="283">
        <f t="shared" si="6"/>
        <v>1</v>
      </c>
    </row>
    <row r="81" spans="1:25" s="86" customFormat="1" ht="215.25" customHeight="1" x14ac:dyDescent="0.25">
      <c r="A81" s="372" t="s">
        <v>117</v>
      </c>
      <c r="B81" s="372"/>
      <c r="C81" s="172" t="s">
        <v>763</v>
      </c>
      <c r="D81" s="307" t="s">
        <v>763</v>
      </c>
      <c r="E81" s="78" t="s">
        <v>2114</v>
      </c>
      <c r="F81" s="463" t="s">
        <v>870</v>
      </c>
      <c r="G81" s="463"/>
      <c r="H81" s="370" t="s">
        <v>194</v>
      </c>
      <c r="I81" s="370"/>
      <c r="J81" s="80" t="s">
        <v>2111</v>
      </c>
      <c r="K81" s="81">
        <v>43445</v>
      </c>
      <c r="L81" s="81">
        <v>43461</v>
      </c>
      <c r="M81" s="304" t="s">
        <v>195</v>
      </c>
      <c r="N81" s="82">
        <v>90881620</v>
      </c>
      <c r="O81" s="82">
        <v>90881620</v>
      </c>
      <c r="P81" s="422" t="s">
        <v>122</v>
      </c>
      <c r="Q81" s="422"/>
      <c r="R81" s="422"/>
      <c r="S81" s="84" t="s">
        <v>87</v>
      </c>
      <c r="T81" s="305" t="s">
        <v>123</v>
      </c>
      <c r="U81" s="85">
        <v>1</v>
      </c>
      <c r="V81" s="308">
        <v>1</v>
      </c>
      <c r="W81" s="333">
        <f t="shared" si="4"/>
        <v>1</v>
      </c>
      <c r="X81" s="306">
        <f t="shared" si="5"/>
        <v>1</v>
      </c>
      <c r="Y81" s="283">
        <f t="shared" si="6"/>
        <v>1</v>
      </c>
    </row>
    <row r="82" spans="1:25" s="86" customFormat="1" ht="215.25" customHeight="1" x14ac:dyDescent="0.25">
      <c r="A82" s="372" t="s">
        <v>117</v>
      </c>
      <c r="B82" s="372"/>
      <c r="C82" s="172" t="s">
        <v>763</v>
      </c>
      <c r="D82" s="307" t="s">
        <v>763</v>
      </c>
      <c r="E82" s="78" t="s">
        <v>2114</v>
      </c>
      <c r="F82" s="463" t="s">
        <v>870</v>
      </c>
      <c r="G82" s="463"/>
      <c r="H82" s="370" t="s">
        <v>875</v>
      </c>
      <c r="I82" s="370"/>
      <c r="J82" s="80" t="s">
        <v>2111</v>
      </c>
      <c r="K82" s="81">
        <v>43263</v>
      </c>
      <c r="L82" s="81">
        <v>43323</v>
      </c>
      <c r="M82" s="304" t="s">
        <v>876</v>
      </c>
      <c r="N82" s="82">
        <v>25841000</v>
      </c>
      <c r="O82" s="82">
        <v>25841000</v>
      </c>
      <c r="P82" s="422" t="s">
        <v>122</v>
      </c>
      <c r="Q82" s="422"/>
      <c r="R82" s="422"/>
      <c r="S82" s="84" t="s">
        <v>87</v>
      </c>
      <c r="T82" s="305" t="s">
        <v>123</v>
      </c>
      <c r="U82" s="85">
        <v>1</v>
      </c>
      <c r="V82" s="308">
        <v>1</v>
      </c>
      <c r="W82" s="333">
        <f t="shared" si="4"/>
        <v>1</v>
      </c>
      <c r="X82" s="306">
        <f t="shared" si="5"/>
        <v>1</v>
      </c>
      <c r="Y82" s="283">
        <f t="shared" si="6"/>
        <v>1</v>
      </c>
    </row>
    <row r="83" spans="1:25" s="86" customFormat="1" ht="215.25" customHeight="1" x14ac:dyDescent="0.25">
      <c r="A83" s="372" t="s">
        <v>117</v>
      </c>
      <c r="B83" s="372"/>
      <c r="C83" s="172" t="s">
        <v>763</v>
      </c>
      <c r="D83" s="307" t="s">
        <v>763</v>
      </c>
      <c r="E83" s="78" t="s">
        <v>2114</v>
      </c>
      <c r="F83" s="463" t="s">
        <v>870</v>
      </c>
      <c r="G83" s="463"/>
      <c r="H83" s="370" t="s">
        <v>877</v>
      </c>
      <c r="I83" s="370"/>
      <c r="J83" s="80" t="s">
        <v>2111</v>
      </c>
      <c r="K83" s="81"/>
      <c r="L83" s="81" t="e">
        <v>#VALUE!</v>
      </c>
      <c r="M83" s="304"/>
      <c r="N83" s="82">
        <v>8453038</v>
      </c>
      <c r="O83" s="82">
        <v>8453038</v>
      </c>
      <c r="P83" s="422" t="s">
        <v>122</v>
      </c>
      <c r="Q83" s="422"/>
      <c r="R83" s="422"/>
      <c r="S83" s="84" t="s">
        <v>87</v>
      </c>
      <c r="T83" s="305" t="s">
        <v>123</v>
      </c>
      <c r="U83" s="85">
        <v>1</v>
      </c>
      <c r="V83" s="308">
        <v>1</v>
      </c>
      <c r="W83" s="333">
        <f t="shared" si="4"/>
        <v>1</v>
      </c>
      <c r="X83" s="306">
        <f t="shared" si="5"/>
        <v>1</v>
      </c>
      <c r="Y83" s="283">
        <f t="shared" si="6"/>
        <v>1</v>
      </c>
    </row>
    <row r="84" spans="1:25" s="86" customFormat="1" ht="215.25" customHeight="1" x14ac:dyDescent="0.25">
      <c r="A84" s="372" t="s">
        <v>117</v>
      </c>
      <c r="B84" s="372"/>
      <c r="C84" s="76" t="s">
        <v>786</v>
      </c>
      <c r="D84" s="307" t="s">
        <v>763</v>
      </c>
      <c r="E84" s="78" t="s">
        <v>2114</v>
      </c>
      <c r="F84" s="463" t="s">
        <v>870</v>
      </c>
      <c r="G84" s="463"/>
      <c r="H84" s="370" t="s">
        <v>927</v>
      </c>
      <c r="I84" s="370"/>
      <c r="J84" s="80" t="s">
        <v>2110</v>
      </c>
      <c r="K84" s="81">
        <v>43398</v>
      </c>
      <c r="L84" s="81">
        <v>43428</v>
      </c>
      <c r="M84" s="304" t="s">
        <v>2113</v>
      </c>
      <c r="N84" s="82">
        <v>7888700</v>
      </c>
      <c r="O84" s="82">
        <v>7888700</v>
      </c>
      <c r="P84" s="422" t="s">
        <v>122</v>
      </c>
      <c r="Q84" s="422"/>
      <c r="R84" s="422"/>
      <c r="S84" s="84" t="s">
        <v>87</v>
      </c>
      <c r="T84" s="305" t="s">
        <v>123</v>
      </c>
      <c r="U84" s="85">
        <v>1</v>
      </c>
      <c r="V84" s="308">
        <v>1</v>
      </c>
      <c r="W84" s="333">
        <f t="shared" si="4"/>
        <v>1</v>
      </c>
      <c r="X84" s="306">
        <f t="shared" si="5"/>
        <v>1</v>
      </c>
      <c r="Y84" s="283">
        <f t="shared" si="6"/>
        <v>1</v>
      </c>
    </row>
    <row r="85" spans="1:25" s="86" customFormat="1" ht="215.25" customHeight="1" x14ac:dyDescent="0.25">
      <c r="A85" s="372" t="s">
        <v>117</v>
      </c>
      <c r="B85" s="372"/>
      <c r="C85" s="76" t="s">
        <v>786</v>
      </c>
      <c r="D85" s="307" t="s">
        <v>763</v>
      </c>
      <c r="E85" s="78" t="s">
        <v>2114</v>
      </c>
      <c r="F85" s="463" t="s">
        <v>870</v>
      </c>
      <c r="G85" s="463"/>
      <c r="H85" s="370" t="s">
        <v>1687</v>
      </c>
      <c r="I85" s="370"/>
      <c r="J85" s="80" t="s">
        <v>2110</v>
      </c>
      <c r="K85" s="81"/>
      <c r="L85" s="81">
        <v>30</v>
      </c>
      <c r="M85" s="304"/>
      <c r="N85" s="82">
        <v>483534</v>
      </c>
      <c r="O85" s="82">
        <v>483534</v>
      </c>
      <c r="P85" s="422" t="s">
        <v>122</v>
      </c>
      <c r="Q85" s="422"/>
      <c r="R85" s="422"/>
      <c r="S85" s="84" t="s">
        <v>87</v>
      </c>
      <c r="T85" s="305" t="s">
        <v>123</v>
      </c>
      <c r="U85" s="85">
        <v>1</v>
      </c>
      <c r="V85" s="308">
        <v>1</v>
      </c>
      <c r="W85" s="333">
        <f t="shared" si="4"/>
        <v>1</v>
      </c>
      <c r="X85" s="306">
        <f t="shared" si="5"/>
        <v>1</v>
      </c>
      <c r="Y85" s="283">
        <f t="shared" si="6"/>
        <v>1</v>
      </c>
    </row>
    <row r="86" spans="1:25" s="86" customFormat="1" ht="215.25" customHeight="1" x14ac:dyDescent="0.25">
      <c r="A86" s="372" t="s">
        <v>117</v>
      </c>
      <c r="B86" s="372"/>
      <c r="C86" s="172" t="s">
        <v>763</v>
      </c>
      <c r="D86" s="307" t="s">
        <v>763</v>
      </c>
      <c r="E86" s="78" t="s">
        <v>2114</v>
      </c>
      <c r="F86" s="463" t="s">
        <v>870</v>
      </c>
      <c r="G86" s="463"/>
      <c r="H86" s="370" t="s">
        <v>878</v>
      </c>
      <c r="I86" s="370"/>
      <c r="J86" s="80" t="s">
        <v>2111</v>
      </c>
      <c r="K86" s="81">
        <v>43122</v>
      </c>
      <c r="L86" s="81">
        <v>43392</v>
      </c>
      <c r="M86" s="304" t="s">
        <v>879</v>
      </c>
      <c r="N86" s="82">
        <v>69318000</v>
      </c>
      <c r="O86" s="82">
        <v>69318000</v>
      </c>
      <c r="P86" s="422" t="s">
        <v>122</v>
      </c>
      <c r="Q86" s="422"/>
      <c r="R86" s="422"/>
      <c r="S86" s="84" t="s">
        <v>87</v>
      </c>
      <c r="T86" s="305" t="s">
        <v>123</v>
      </c>
      <c r="U86" s="85">
        <v>1</v>
      </c>
      <c r="V86" s="308">
        <v>1</v>
      </c>
      <c r="W86" s="333">
        <f t="shared" si="4"/>
        <v>1</v>
      </c>
      <c r="X86" s="306">
        <f t="shared" si="5"/>
        <v>1</v>
      </c>
      <c r="Y86" s="283">
        <f t="shared" si="6"/>
        <v>1</v>
      </c>
    </row>
    <row r="87" spans="1:25" s="86" customFormat="1" ht="215.25" customHeight="1" x14ac:dyDescent="0.25">
      <c r="A87" s="372" t="s">
        <v>117</v>
      </c>
      <c r="B87" s="372"/>
      <c r="C87" s="172" t="s">
        <v>763</v>
      </c>
      <c r="D87" s="307" t="s">
        <v>763</v>
      </c>
      <c r="E87" s="78" t="s">
        <v>2114</v>
      </c>
      <c r="F87" s="463" t="s">
        <v>870</v>
      </c>
      <c r="G87" s="463"/>
      <c r="H87" s="370" t="s">
        <v>880</v>
      </c>
      <c r="I87" s="370"/>
      <c r="J87" s="80" t="s">
        <v>2111</v>
      </c>
      <c r="K87" s="81">
        <v>43123</v>
      </c>
      <c r="L87" s="81">
        <v>43363</v>
      </c>
      <c r="M87" s="304" t="s">
        <v>881</v>
      </c>
      <c r="N87" s="82">
        <v>41336000</v>
      </c>
      <c r="O87" s="82">
        <v>41336000</v>
      </c>
      <c r="P87" s="422" t="s">
        <v>122</v>
      </c>
      <c r="Q87" s="422"/>
      <c r="R87" s="422"/>
      <c r="S87" s="84" t="s">
        <v>87</v>
      </c>
      <c r="T87" s="305" t="s">
        <v>123</v>
      </c>
      <c r="U87" s="85">
        <v>1</v>
      </c>
      <c r="V87" s="308">
        <v>1</v>
      </c>
      <c r="W87" s="333">
        <f t="shared" si="4"/>
        <v>1</v>
      </c>
      <c r="X87" s="306">
        <f t="shared" si="5"/>
        <v>1</v>
      </c>
      <c r="Y87" s="283">
        <f t="shared" si="6"/>
        <v>1</v>
      </c>
    </row>
    <row r="88" spans="1:25" s="86" customFormat="1" ht="215.25" customHeight="1" x14ac:dyDescent="0.25">
      <c r="A88" s="372" t="s">
        <v>117</v>
      </c>
      <c r="B88" s="372"/>
      <c r="C88" s="172" t="s">
        <v>763</v>
      </c>
      <c r="D88" s="307" t="s">
        <v>763</v>
      </c>
      <c r="E88" s="78" t="s">
        <v>2114</v>
      </c>
      <c r="F88" s="463" t="s">
        <v>870</v>
      </c>
      <c r="G88" s="463"/>
      <c r="H88" s="370" t="s">
        <v>882</v>
      </c>
      <c r="I88" s="370"/>
      <c r="J88" s="80" t="s">
        <v>2111</v>
      </c>
      <c r="K88" s="81">
        <v>43122</v>
      </c>
      <c r="L88" s="81">
        <v>43362</v>
      </c>
      <c r="M88" s="304" t="s">
        <v>883</v>
      </c>
      <c r="N88" s="82">
        <v>31728000</v>
      </c>
      <c r="O88" s="82">
        <v>31728000</v>
      </c>
      <c r="P88" s="422" t="s">
        <v>122</v>
      </c>
      <c r="Q88" s="422"/>
      <c r="R88" s="422"/>
      <c r="S88" s="84" t="s">
        <v>87</v>
      </c>
      <c r="T88" s="305" t="s">
        <v>123</v>
      </c>
      <c r="U88" s="85">
        <v>1</v>
      </c>
      <c r="V88" s="308">
        <v>1</v>
      </c>
      <c r="W88" s="333">
        <f t="shared" si="4"/>
        <v>1</v>
      </c>
      <c r="X88" s="306">
        <f t="shared" si="5"/>
        <v>1</v>
      </c>
      <c r="Y88" s="283">
        <f t="shared" si="6"/>
        <v>1</v>
      </c>
    </row>
    <row r="89" spans="1:25" s="86" customFormat="1" ht="215.25" customHeight="1" x14ac:dyDescent="0.25">
      <c r="A89" s="372" t="s">
        <v>117</v>
      </c>
      <c r="B89" s="372"/>
      <c r="C89" s="172" t="s">
        <v>763</v>
      </c>
      <c r="D89" s="307" t="s">
        <v>763</v>
      </c>
      <c r="E89" s="78" t="s">
        <v>2114</v>
      </c>
      <c r="F89" s="463" t="s">
        <v>870</v>
      </c>
      <c r="G89" s="463"/>
      <c r="H89" s="370" t="s">
        <v>884</v>
      </c>
      <c r="I89" s="370"/>
      <c r="J89" s="80" t="s">
        <v>2111</v>
      </c>
      <c r="K89" s="81">
        <v>43118</v>
      </c>
      <c r="L89" s="81">
        <v>43388</v>
      </c>
      <c r="M89" s="304" t="s">
        <v>885</v>
      </c>
      <c r="N89" s="82">
        <v>57915000</v>
      </c>
      <c r="O89" s="82">
        <v>57915000</v>
      </c>
      <c r="P89" s="422" t="s">
        <v>122</v>
      </c>
      <c r="Q89" s="422"/>
      <c r="R89" s="422"/>
      <c r="S89" s="84" t="s">
        <v>87</v>
      </c>
      <c r="T89" s="305" t="s">
        <v>123</v>
      </c>
      <c r="U89" s="85">
        <v>1</v>
      </c>
      <c r="V89" s="308">
        <v>1</v>
      </c>
      <c r="W89" s="333">
        <f t="shared" si="4"/>
        <v>1</v>
      </c>
      <c r="X89" s="306">
        <f t="shared" si="5"/>
        <v>1</v>
      </c>
      <c r="Y89" s="283">
        <f t="shared" si="6"/>
        <v>1</v>
      </c>
    </row>
    <row r="90" spans="1:25" s="86" customFormat="1" ht="215.25" customHeight="1" x14ac:dyDescent="0.25">
      <c r="A90" s="372" t="s">
        <v>117</v>
      </c>
      <c r="B90" s="372"/>
      <c r="C90" s="172" t="s">
        <v>763</v>
      </c>
      <c r="D90" s="307" t="s">
        <v>763</v>
      </c>
      <c r="E90" s="78" t="s">
        <v>2114</v>
      </c>
      <c r="F90" s="463" t="s">
        <v>870</v>
      </c>
      <c r="G90" s="463"/>
      <c r="H90" s="370" t="s">
        <v>886</v>
      </c>
      <c r="I90" s="370"/>
      <c r="J90" s="80" t="s">
        <v>2111</v>
      </c>
      <c r="K90" s="81">
        <v>43122</v>
      </c>
      <c r="L90" s="81">
        <v>43362</v>
      </c>
      <c r="M90" s="304" t="s">
        <v>887</v>
      </c>
      <c r="N90" s="82">
        <v>46408000</v>
      </c>
      <c r="O90" s="82">
        <v>46408000</v>
      </c>
      <c r="P90" s="422" t="s">
        <v>122</v>
      </c>
      <c r="Q90" s="422"/>
      <c r="R90" s="422"/>
      <c r="S90" s="84" t="s">
        <v>87</v>
      </c>
      <c r="T90" s="305" t="s">
        <v>123</v>
      </c>
      <c r="U90" s="85">
        <v>1</v>
      </c>
      <c r="V90" s="308">
        <v>1</v>
      </c>
      <c r="W90" s="333">
        <f t="shared" si="4"/>
        <v>1</v>
      </c>
      <c r="X90" s="306">
        <f t="shared" si="5"/>
        <v>1</v>
      </c>
      <c r="Y90" s="283">
        <f t="shared" si="6"/>
        <v>1</v>
      </c>
    </row>
    <row r="91" spans="1:25" s="86" customFormat="1" ht="215.25" customHeight="1" x14ac:dyDescent="0.25">
      <c r="A91" s="372" t="s">
        <v>117</v>
      </c>
      <c r="B91" s="372"/>
      <c r="C91" s="172" t="s">
        <v>763</v>
      </c>
      <c r="D91" s="307" t="s">
        <v>763</v>
      </c>
      <c r="E91" s="78" t="s">
        <v>2114</v>
      </c>
      <c r="F91" s="463" t="s">
        <v>870</v>
      </c>
      <c r="G91" s="463"/>
      <c r="H91" s="370" t="s">
        <v>888</v>
      </c>
      <c r="I91" s="370"/>
      <c r="J91" s="80" t="s">
        <v>2111</v>
      </c>
      <c r="K91" s="81">
        <v>43123</v>
      </c>
      <c r="L91" s="81">
        <v>43363</v>
      </c>
      <c r="M91" s="304" t="s">
        <v>889</v>
      </c>
      <c r="N91" s="82">
        <v>46408000</v>
      </c>
      <c r="O91" s="82">
        <v>46408000</v>
      </c>
      <c r="P91" s="422" t="s">
        <v>122</v>
      </c>
      <c r="Q91" s="422"/>
      <c r="R91" s="422"/>
      <c r="S91" s="84" t="s">
        <v>87</v>
      </c>
      <c r="T91" s="305" t="s">
        <v>123</v>
      </c>
      <c r="U91" s="85">
        <v>1</v>
      </c>
      <c r="V91" s="308">
        <v>1</v>
      </c>
      <c r="W91" s="333">
        <f t="shared" si="4"/>
        <v>1</v>
      </c>
      <c r="X91" s="306">
        <f t="shared" si="5"/>
        <v>1</v>
      </c>
      <c r="Y91" s="283">
        <f t="shared" si="6"/>
        <v>1</v>
      </c>
    </row>
    <row r="92" spans="1:25" s="86" customFormat="1" ht="215.25" customHeight="1" x14ac:dyDescent="0.25">
      <c r="A92" s="372" t="s">
        <v>117</v>
      </c>
      <c r="B92" s="372"/>
      <c r="C92" s="172" t="s">
        <v>763</v>
      </c>
      <c r="D92" s="307" t="s">
        <v>763</v>
      </c>
      <c r="E92" s="78" t="s">
        <v>2114</v>
      </c>
      <c r="F92" s="463" t="s">
        <v>870</v>
      </c>
      <c r="G92" s="463"/>
      <c r="H92" s="370" t="s">
        <v>890</v>
      </c>
      <c r="I92" s="370"/>
      <c r="J92" s="80" t="s">
        <v>2111</v>
      </c>
      <c r="K92" s="81">
        <v>43122</v>
      </c>
      <c r="L92" s="81">
        <v>43422</v>
      </c>
      <c r="M92" s="304" t="s">
        <v>891</v>
      </c>
      <c r="N92" s="82">
        <v>38990000</v>
      </c>
      <c r="O92" s="82">
        <v>38990000</v>
      </c>
      <c r="P92" s="422" t="s">
        <v>122</v>
      </c>
      <c r="Q92" s="422"/>
      <c r="R92" s="422"/>
      <c r="S92" s="84" t="s">
        <v>87</v>
      </c>
      <c r="T92" s="305" t="s">
        <v>123</v>
      </c>
      <c r="U92" s="85">
        <v>1</v>
      </c>
      <c r="V92" s="308">
        <v>1</v>
      </c>
      <c r="W92" s="333">
        <f t="shared" si="4"/>
        <v>1</v>
      </c>
      <c r="X92" s="306">
        <f t="shared" si="5"/>
        <v>1</v>
      </c>
      <c r="Y92" s="283">
        <f t="shared" si="6"/>
        <v>1</v>
      </c>
    </row>
    <row r="93" spans="1:25" s="86" customFormat="1" ht="215.25" customHeight="1" x14ac:dyDescent="0.25">
      <c r="A93" s="372" t="s">
        <v>117</v>
      </c>
      <c r="B93" s="372"/>
      <c r="C93" s="172" t="s">
        <v>763</v>
      </c>
      <c r="D93" s="307" t="s">
        <v>763</v>
      </c>
      <c r="E93" s="78" t="s">
        <v>2114</v>
      </c>
      <c r="F93" s="463" t="s">
        <v>870</v>
      </c>
      <c r="G93" s="463"/>
      <c r="H93" s="370" t="s">
        <v>892</v>
      </c>
      <c r="I93" s="370"/>
      <c r="J93" s="80" t="s">
        <v>2111</v>
      </c>
      <c r="K93" s="81">
        <v>43125</v>
      </c>
      <c r="L93" s="81">
        <v>43365</v>
      </c>
      <c r="M93" s="304" t="s">
        <v>893</v>
      </c>
      <c r="N93" s="82">
        <v>41336000</v>
      </c>
      <c r="O93" s="82">
        <v>41336000</v>
      </c>
      <c r="P93" s="422" t="s">
        <v>122</v>
      </c>
      <c r="Q93" s="422"/>
      <c r="R93" s="422"/>
      <c r="S93" s="84" t="s">
        <v>87</v>
      </c>
      <c r="T93" s="305" t="s">
        <v>123</v>
      </c>
      <c r="U93" s="85">
        <v>1</v>
      </c>
      <c r="V93" s="308">
        <v>1</v>
      </c>
      <c r="W93" s="333">
        <f t="shared" si="4"/>
        <v>1</v>
      </c>
      <c r="X93" s="306">
        <f t="shared" si="5"/>
        <v>1</v>
      </c>
      <c r="Y93" s="283">
        <f t="shared" si="6"/>
        <v>1</v>
      </c>
    </row>
    <row r="94" spans="1:25" s="86" customFormat="1" ht="215.25" customHeight="1" x14ac:dyDescent="0.25">
      <c r="A94" s="372" t="s">
        <v>117</v>
      </c>
      <c r="B94" s="372"/>
      <c r="C94" s="172" t="s">
        <v>763</v>
      </c>
      <c r="D94" s="307" t="s">
        <v>763</v>
      </c>
      <c r="E94" s="78" t="s">
        <v>2114</v>
      </c>
      <c r="F94" s="463" t="s">
        <v>870</v>
      </c>
      <c r="G94" s="463"/>
      <c r="H94" s="370" t="s">
        <v>894</v>
      </c>
      <c r="I94" s="370"/>
      <c r="J94" s="80" t="s">
        <v>2111</v>
      </c>
      <c r="K94" s="81">
        <v>43126</v>
      </c>
      <c r="L94" s="81"/>
      <c r="M94" s="304" t="s">
        <v>895</v>
      </c>
      <c r="N94" s="82">
        <v>46503000</v>
      </c>
      <c r="O94" s="82">
        <v>46503000</v>
      </c>
      <c r="P94" s="422" t="s">
        <v>122</v>
      </c>
      <c r="Q94" s="422"/>
      <c r="R94" s="422"/>
      <c r="S94" s="84" t="s">
        <v>87</v>
      </c>
      <c r="T94" s="305" t="s">
        <v>123</v>
      </c>
      <c r="U94" s="85">
        <v>1</v>
      </c>
      <c r="V94" s="308">
        <v>1</v>
      </c>
      <c r="W94" s="333">
        <f t="shared" si="4"/>
        <v>1</v>
      </c>
      <c r="X94" s="306">
        <f t="shared" si="5"/>
        <v>1</v>
      </c>
      <c r="Y94" s="283">
        <f t="shared" si="6"/>
        <v>1</v>
      </c>
    </row>
    <row r="95" spans="1:25" s="86" customFormat="1" ht="215.25" customHeight="1" x14ac:dyDescent="0.25">
      <c r="A95" s="372" t="s">
        <v>117</v>
      </c>
      <c r="B95" s="372"/>
      <c r="C95" s="172" t="s">
        <v>763</v>
      </c>
      <c r="D95" s="307" t="s">
        <v>763</v>
      </c>
      <c r="E95" s="78" t="s">
        <v>2114</v>
      </c>
      <c r="F95" s="463" t="s">
        <v>870</v>
      </c>
      <c r="G95" s="463"/>
      <c r="H95" s="370" t="s">
        <v>896</v>
      </c>
      <c r="I95" s="370"/>
      <c r="J95" s="80" t="s">
        <v>2111</v>
      </c>
      <c r="K95" s="81"/>
      <c r="L95" s="81"/>
      <c r="M95" s="304"/>
      <c r="N95" s="82">
        <v>12226500</v>
      </c>
      <c r="O95" s="82">
        <v>12226500</v>
      </c>
      <c r="P95" s="422" t="s">
        <v>122</v>
      </c>
      <c r="Q95" s="422"/>
      <c r="R95" s="422"/>
      <c r="S95" s="84" t="s">
        <v>87</v>
      </c>
      <c r="T95" s="305" t="s">
        <v>123</v>
      </c>
      <c r="U95" s="85">
        <v>1</v>
      </c>
      <c r="V95" s="308">
        <v>1</v>
      </c>
      <c r="W95" s="333">
        <f t="shared" si="4"/>
        <v>1</v>
      </c>
      <c r="X95" s="306">
        <f t="shared" si="5"/>
        <v>1</v>
      </c>
      <c r="Y95" s="283">
        <f t="shared" si="6"/>
        <v>1</v>
      </c>
    </row>
    <row r="96" spans="1:25" s="86" customFormat="1" ht="215.25" customHeight="1" x14ac:dyDescent="0.25">
      <c r="A96" s="372" t="s">
        <v>117</v>
      </c>
      <c r="B96" s="372"/>
      <c r="C96" s="172" t="s">
        <v>763</v>
      </c>
      <c r="D96" s="307" t="s">
        <v>763</v>
      </c>
      <c r="E96" s="78" t="s">
        <v>2114</v>
      </c>
      <c r="F96" s="463" t="s">
        <v>870</v>
      </c>
      <c r="G96" s="463"/>
      <c r="H96" s="370" t="s">
        <v>897</v>
      </c>
      <c r="I96" s="370"/>
      <c r="J96" s="80" t="s">
        <v>2111</v>
      </c>
      <c r="K96" s="81"/>
      <c r="L96" s="81"/>
      <c r="M96" s="304"/>
      <c r="N96" s="82">
        <v>12294600</v>
      </c>
      <c r="O96" s="82">
        <v>12294600</v>
      </c>
      <c r="P96" s="422" t="s">
        <v>122</v>
      </c>
      <c r="Q96" s="422"/>
      <c r="R96" s="422"/>
      <c r="S96" s="84" t="s">
        <v>87</v>
      </c>
      <c r="T96" s="305" t="s">
        <v>123</v>
      </c>
      <c r="U96" s="85">
        <v>1</v>
      </c>
      <c r="V96" s="308">
        <v>1</v>
      </c>
      <c r="W96" s="333">
        <f t="shared" si="4"/>
        <v>1</v>
      </c>
      <c r="X96" s="306">
        <f t="shared" si="5"/>
        <v>1</v>
      </c>
      <c r="Y96" s="283">
        <f t="shared" si="6"/>
        <v>1</v>
      </c>
    </row>
    <row r="97" spans="1:25" s="86" customFormat="1" ht="215.25" customHeight="1" x14ac:dyDescent="0.25">
      <c r="A97" s="372" t="s">
        <v>117</v>
      </c>
      <c r="B97" s="372"/>
      <c r="C97" s="172" t="s">
        <v>763</v>
      </c>
      <c r="D97" s="307" t="s">
        <v>763</v>
      </c>
      <c r="E97" s="78" t="s">
        <v>2114</v>
      </c>
      <c r="F97" s="463" t="s">
        <v>870</v>
      </c>
      <c r="G97" s="463"/>
      <c r="H97" s="370" t="s">
        <v>898</v>
      </c>
      <c r="I97" s="370"/>
      <c r="J97" s="80" t="s">
        <v>2111</v>
      </c>
      <c r="K97" s="81"/>
      <c r="L97" s="81"/>
      <c r="M97" s="304"/>
      <c r="N97" s="82">
        <v>17209633</v>
      </c>
      <c r="O97" s="82">
        <v>17209633</v>
      </c>
      <c r="P97" s="422" t="s">
        <v>122</v>
      </c>
      <c r="Q97" s="422"/>
      <c r="R97" s="422"/>
      <c r="S97" s="84" t="s">
        <v>87</v>
      </c>
      <c r="T97" s="305" t="s">
        <v>123</v>
      </c>
      <c r="U97" s="85">
        <v>1</v>
      </c>
      <c r="V97" s="308">
        <v>1</v>
      </c>
      <c r="W97" s="333">
        <f t="shared" si="4"/>
        <v>1</v>
      </c>
      <c r="X97" s="306">
        <f t="shared" si="5"/>
        <v>1</v>
      </c>
      <c r="Y97" s="283">
        <f t="shared" si="6"/>
        <v>1</v>
      </c>
    </row>
    <row r="98" spans="1:25" s="86" customFormat="1" ht="215.25" customHeight="1" x14ac:dyDescent="0.25">
      <c r="A98" s="372" t="s">
        <v>117</v>
      </c>
      <c r="B98" s="372"/>
      <c r="C98" s="172" t="s">
        <v>763</v>
      </c>
      <c r="D98" s="307" t="s">
        <v>763</v>
      </c>
      <c r="E98" s="78" t="s">
        <v>2114</v>
      </c>
      <c r="F98" s="463" t="s">
        <v>870</v>
      </c>
      <c r="G98" s="463"/>
      <c r="H98" s="370" t="s">
        <v>899</v>
      </c>
      <c r="I98" s="370"/>
      <c r="J98" s="80" t="s">
        <v>2111</v>
      </c>
      <c r="K98" s="81"/>
      <c r="L98" s="81"/>
      <c r="M98" s="304"/>
      <c r="N98" s="82">
        <v>16430933</v>
      </c>
      <c r="O98" s="82">
        <v>16430933</v>
      </c>
      <c r="P98" s="422" t="s">
        <v>122</v>
      </c>
      <c r="Q98" s="422"/>
      <c r="R98" s="422"/>
      <c r="S98" s="84" t="s">
        <v>87</v>
      </c>
      <c r="T98" s="305" t="s">
        <v>123</v>
      </c>
      <c r="U98" s="85">
        <v>1</v>
      </c>
      <c r="V98" s="308">
        <v>1</v>
      </c>
      <c r="W98" s="333">
        <f t="shared" si="4"/>
        <v>1</v>
      </c>
      <c r="X98" s="306">
        <f t="shared" si="5"/>
        <v>1</v>
      </c>
      <c r="Y98" s="283">
        <f t="shared" si="6"/>
        <v>1</v>
      </c>
    </row>
    <row r="99" spans="1:25" s="86" customFormat="1" ht="215.25" customHeight="1" x14ac:dyDescent="0.25">
      <c r="A99" s="372" t="s">
        <v>117</v>
      </c>
      <c r="B99" s="372"/>
      <c r="C99" s="172" t="s">
        <v>763</v>
      </c>
      <c r="D99" s="307" t="s">
        <v>763</v>
      </c>
      <c r="E99" s="78" t="s">
        <v>2114</v>
      </c>
      <c r="F99" s="463" t="s">
        <v>870</v>
      </c>
      <c r="G99" s="463"/>
      <c r="H99" s="370" t="s">
        <v>900</v>
      </c>
      <c r="I99" s="370"/>
      <c r="J99" s="80" t="s">
        <v>2111</v>
      </c>
      <c r="K99" s="81"/>
      <c r="L99" s="81"/>
      <c r="M99" s="304"/>
      <c r="N99" s="82">
        <v>15328767</v>
      </c>
      <c r="O99" s="82">
        <v>15328767</v>
      </c>
      <c r="P99" s="422" t="s">
        <v>122</v>
      </c>
      <c r="Q99" s="422"/>
      <c r="R99" s="422"/>
      <c r="S99" s="84" t="s">
        <v>87</v>
      </c>
      <c r="T99" s="305" t="s">
        <v>123</v>
      </c>
      <c r="U99" s="85">
        <v>1</v>
      </c>
      <c r="V99" s="308">
        <v>1</v>
      </c>
      <c r="W99" s="333">
        <f t="shared" si="4"/>
        <v>1</v>
      </c>
      <c r="X99" s="306">
        <f t="shared" si="5"/>
        <v>1</v>
      </c>
      <c r="Y99" s="283">
        <f t="shared" si="6"/>
        <v>1</v>
      </c>
    </row>
    <row r="100" spans="1:25" s="86" customFormat="1" ht="215.25" customHeight="1" x14ac:dyDescent="0.25">
      <c r="A100" s="372" t="s">
        <v>117</v>
      </c>
      <c r="B100" s="372"/>
      <c r="C100" s="172" t="s">
        <v>763</v>
      </c>
      <c r="D100" s="307" t="s">
        <v>763</v>
      </c>
      <c r="E100" s="78" t="s">
        <v>2114</v>
      </c>
      <c r="F100" s="463" t="s">
        <v>870</v>
      </c>
      <c r="G100" s="463"/>
      <c r="H100" s="370" t="s">
        <v>901</v>
      </c>
      <c r="I100" s="370"/>
      <c r="J100" s="80" t="s">
        <v>2111</v>
      </c>
      <c r="K100" s="81"/>
      <c r="L100" s="81"/>
      <c r="M100" s="304"/>
      <c r="N100" s="82">
        <v>17209633</v>
      </c>
      <c r="O100" s="82">
        <v>17209633</v>
      </c>
      <c r="P100" s="422" t="s">
        <v>122</v>
      </c>
      <c r="Q100" s="422"/>
      <c r="R100" s="422"/>
      <c r="S100" s="84" t="s">
        <v>87</v>
      </c>
      <c r="T100" s="305" t="s">
        <v>123</v>
      </c>
      <c r="U100" s="85">
        <v>1</v>
      </c>
      <c r="V100" s="308">
        <v>1</v>
      </c>
      <c r="W100" s="333">
        <f t="shared" si="4"/>
        <v>1</v>
      </c>
      <c r="X100" s="306">
        <f t="shared" si="5"/>
        <v>1</v>
      </c>
      <c r="Y100" s="283">
        <f t="shared" si="6"/>
        <v>1</v>
      </c>
    </row>
    <row r="101" spans="1:25" s="86" customFormat="1" ht="215.25" customHeight="1" x14ac:dyDescent="0.25">
      <c r="A101" s="372" t="s">
        <v>117</v>
      </c>
      <c r="B101" s="372"/>
      <c r="C101" s="172" t="s">
        <v>763</v>
      </c>
      <c r="D101" s="170" t="s">
        <v>763</v>
      </c>
      <c r="E101" s="78" t="s">
        <v>2114</v>
      </c>
      <c r="F101" s="463" t="s">
        <v>870</v>
      </c>
      <c r="G101" s="463"/>
      <c r="H101" s="370" t="s">
        <v>902</v>
      </c>
      <c r="I101" s="370"/>
      <c r="J101" s="80" t="s">
        <v>2111</v>
      </c>
      <c r="K101" s="81"/>
      <c r="L101" s="81"/>
      <c r="M101" s="100"/>
      <c r="N101" s="82">
        <v>15501000</v>
      </c>
      <c r="O101" s="82">
        <v>15501000</v>
      </c>
      <c r="P101" s="422" t="s">
        <v>122</v>
      </c>
      <c r="Q101" s="422"/>
      <c r="R101" s="422"/>
      <c r="S101" s="84" t="s">
        <v>87</v>
      </c>
      <c r="T101" s="45" t="s">
        <v>123</v>
      </c>
      <c r="U101" s="85">
        <v>1</v>
      </c>
      <c r="V101" s="308">
        <v>1</v>
      </c>
      <c r="W101" s="333">
        <f>+O101/N101</f>
        <v>1</v>
      </c>
      <c r="X101" s="306">
        <f t="shared" ref="X101:X102" si="10">+W101/V101</f>
        <v>1</v>
      </c>
      <c r="Y101" s="283">
        <f t="shared" ref="Y101:Y102" si="11">X101</f>
        <v>1</v>
      </c>
    </row>
    <row r="102" spans="1:25" s="86" customFormat="1" ht="215.25" customHeight="1" x14ac:dyDescent="0.25">
      <c r="A102" s="372" t="s">
        <v>117</v>
      </c>
      <c r="B102" s="372"/>
      <c r="C102" s="172" t="s">
        <v>763</v>
      </c>
      <c r="D102" s="170" t="s">
        <v>763</v>
      </c>
      <c r="E102" s="78" t="s">
        <v>2114</v>
      </c>
      <c r="F102" s="463" t="s">
        <v>870</v>
      </c>
      <c r="G102" s="463"/>
      <c r="H102" s="370" t="s">
        <v>2107</v>
      </c>
      <c r="I102" s="370"/>
      <c r="J102" s="80" t="s">
        <v>2111</v>
      </c>
      <c r="K102" s="81"/>
      <c r="L102" s="81"/>
      <c r="M102" s="100"/>
      <c r="N102" s="82">
        <v>3769033</v>
      </c>
      <c r="O102" s="82">
        <v>3769033</v>
      </c>
      <c r="P102" s="422" t="s">
        <v>122</v>
      </c>
      <c r="Q102" s="422"/>
      <c r="R102" s="422"/>
      <c r="S102" s="84" t="s">
        <v>87</v>
      </c>
      <c r="T102" s="45" t="s">
        <v>123</v>
      </c>
      <c r="U102" s="85">
        <v>1</v>
      </c>
      <c r="V102" s="308">
        <v>1</v>
      </c>
      <c r="W102" s="333">
        <f>+O102/N102</f>
        <v>1</v>
      </c>
      <c r="X102" s="306">
        <f t="shared" si="10"/>
        <v>1</v>
      </c>
      <c r="Y102" s="283">
        <f t="shared" si="11"/>
        <v>1</v>
      </c>
    </row>
    <row r="103" spans="1:25" s="86" customFormat="1" ht="215.25" customHeight="1" x14ac:dyDescent="0.25">
      <c r="A103" s="372" t="s">
        <v>117</v>
      </c>
      <c r="B103" s="372"/>
      <c r="C103" s="172" t="s">
        <v>763</v>
      </c>
      <c r="D103" s="170" t="s">
        <v>763</v>
      </c>
      <c r="E103" s="78" t="s">
        <v>2114</v>
      </c>
      <c r="F103" s="463" t="s">
        <v>870</v>
      </c>
      <c r="G103" s="463"/>
      <c r="H103" s="370" t="s">
        <v>2108</v>
      </c>
      <c r="I103" s="370"/>
      <c r="J103" s="80" t="s">
        <v>2111</v>
      </c>
      <c r="K103" s="81"/>
      <c r="L103" s="81"/>
      <c r="M103" s="100"/>
      <c r="N103" s="82">
        <v>7922733</v>
      </c>
      <c r="O103" s="82">
        <v>7922733</v>
      </c>
      <c r="P103" s="422" t="s">
        <v>122</v>
      </c>
      <c r="Q103" s="422"/>
      <c r="R103" s="422"/>
      <c r="S103" s="84" t="s">
        <v>87</v>
      </c>
      <c r="T103" s="305" t="s">
        <v>123</v>
      </c>
      <c r="U103" s="85">
        <v>1</v>
      </c>
      <c r="V103" s="308">
        <v>1</v>
      </c>
      <c r="W103" s="333">
        <f t="shared" ref="W103:W107" si="12">+O103/N103</f>
        <v>1</v>
      </c>
      <c r="X103" s="306">
        <f t="shared" ref="X103:X107" si="13">+W103/V103</f>
        <v>1</v>
      </c>
      <c r="Y103" s="283">
        <f t="shared" ref="Y103:Y107" si="14">X103</f>
        <v>1</v>
      </c>
    </row>
    <row r="104" spans="1:25" s="86" customFormat="1" ht="215.25" customHeight="1" x14ac:dyDescent="0.25">
      <c r="A104" s="372" t="s">
        <v>117</v>
      </c>
      <c r="B104" s="372"/>
      <c r="C104" s="76" t="s">
        <v>775</v>
      </c>
      <c r="D104" s="170" t="s">
        <v>911</v>
      </c>
      <c r="E104" s="78" t="s">
        <v>2114</v>
      </c>
      <c r="F104" s="463" t="s">
        <v>926</v>
      </c>
      <c r="G104" s="463"/>
      <c r="H104" s="370" t="s">
        <v>913</v>
      </c>
      <c r="I104" s="370"/>
      <c r="J104" s="80" t="s">
        <v>2112</v>
      </c>
      <c r="K104" s="81">
        <v>43119</v>
      </c>
      <c r="L104" s="81">
        <v>43449</v>
      </c>
      <c r="M104" s="100" t="s">
        <v>914</v>
      </c>
      <c r="N104" s="82">
        <v>77759000</v>
      </c>
      <c r="O104" s="82">
        <v>77759000</v>
      </c>
      <c r="P104" s="422" t="s">
        <v>122</v>
      </c>
      <c r="Q104" s="422"/>
      <c r="R104" s="422"/>
      <c r="S104" s="84" t="s">
        <v>87</v>
      </c>
      <c r="T104" s="305" t="s">
        <v>123</v>
      </c>
      <c r="U104" s="85">
        <v>1</v>
      </c>
      <c r="V104" s="308">
        <v>1</v>
      </c>
      <c r="W104" s="333">
        <f t="shared" si="12"/>
        <v>1</v>
      </c>
      <c r="X104" s="306">
        <f t="shared" si="13"/>
        <v>1</v>
      </c>
      <c r="Y104" s="283">
        <f t="shared" si="14"/>
        <v>1</v>
      </c>
    </row>
    <row r="105" spans="1:25" s="86" customFormat="1" ht="215.25" customHeight="1" x14ac:dyDescent="0.25">
      <c r="A105" s="372" t="s">
        <v>117</v>
      </c>
      <c r="B105" s="372"/>
      <c r="C105" s="76" t="s">
        <v>775</v>
      </c>
      <c r="D105" s="170" t="s">
        <v>911</v>
      </c>
      <c r="E105" s="78" t="s">
        <v>2114</v>
      </c>
      <c r="F105" s="463" t="s">
        <v>926</v>
      </c>
      <c r="G105" s="463"/>
      <c r="H105" s="370" t="s">
        <v>915</v>
      </c>
      <c r="I105" s="370"/>
      <c r="J105" s="80" t="s">
        <v>2112</v>
      </c>
      <c r="K105" s="81">
        <v>43119</v>
      </c>
      <c r="L105" s="81">
        <v>43449</v>
      </c>
      <c r="M105" s="100" t="s">
        <v>916</v>
      </c>
      <c r="N105" s="82">
        <v>63811000</v>
      </c>
      <c r="O105" s="82">
        <v>63811000</v>
      </c>
      <c r="P105" s="422" t="s">
        <v>122</v>
      </c>
      <c r="Q105" s="422"/>
      <c r="R105" s="422"/>
      <c r="S105" s="84" t="s">
        <v>87</v>
      </c>
      <c r="T105" s="305" t="s">
        <v>123</v>
      </c>
      <c r="U105" s="85">
        <v>1</v>
      </c>
      <c r="V105" s="308">
        <v>1</v>
      </c>
      <c r="W105" s="333">
        <f t="shared" si="12"/>
        <v>1</v>
      </c>
      <c r="X105" s="306">
        <f t="shared" si="13"/>
        <v>1</v>
      </c>
      <c r="Y105" s="283">
        <f t="shared" si="14"/>
        <v>1</v>
      </c>
    </row>
    <row r="106" spans="1:25" s="86" customFormat="1" ht="215.25" customHeight="1" x14ac:dyDescent="0.25">
      <c r="A106" s="372" t="s">
        <v>117</v>
      </c>
      <c r="B106" s="372"/>
      <c r="C106" s="76" t="s">
        <v>775</v>
      </c>
      <c r="D106" s="170" t="s">
        <v>911</v>
      </c>
      <c r="E106" s="78" t="s">
        <v>2114</v>
      </c>
      <c r="F106" s="463" t="s">
        <v>926</v>
      </c>
      <c r="G106" s="463"/>
      <c r="H106" s="370" t="s">
        <v>917</v>
      </c>
      <c r="I106" s="370"/>
      <c r="J106" s="80" t="s">
        <v>2112</v>
      </c>
      <c r="K106" s="81">
        <v>43119</v>
      </c>
      <c r="L106" s="81">
        <v>43449</v>
      </c>
      <c r="M106" s="100" t="s">
        <v>918</v>
      </c>
      <c r="N106" s="82">
        <v>42889000</v>
      </c>
      <c r="O106" s="82">
        <v>42889000</v>
      </c>
      <c r="P106" s="422" t="s">
        <v>122</v>
      </c>
      <c r="Q106" s="422"/>
      <c r="R106" s="422"/>
      <c r="S106" s="84" t="s">
        <v>87</v>
      </c>
      <c r="T106" s="305" t="s">
        <v>123</v>
      </c>
      <c r="U106" s="85">
        <v>1</v>
      </c>
      <c r="V106" s="308">
        <v>1</v>
      </c>
      <c r="W106" s="333">
        <f t="shared" si="12"/>
        <v>1</v>
      </c>
      <c r="X106" s="306">
        <f t="shared" si="13"/>
        <v>1</v>
      </c>
      <c r="Y106" s="283">
        <f t="shared" si="14"/>
        <v>1</v>
      </c>
    </row>
    <row r="107" spans="1:25" s="86" customFormat="1" ht="215.25" customHeight="1" x14ac:dyDescent="0.25">
      <c r="A107" s="372" t="s">
        <v>117</v>
      </c>
      <c r="B107" s="372"/>
      <c r="C107" s="76" t="s">
        <v>775</v>
      </c>
      <c r="D107" s="170" t="s">
        <v>911</v>
      </c>
      <c r="E107" s="78" t="s">
        <v>2114</v>
      </c>
      <c r="F107" s="463" t="s">
        <v>926</v>
      </c>
      <c r="G107" s="463"/>
      <c r="H107" s="370" t="s">
        <v>917</v>
      </c>
      <c r="I107" s="370"/>
      <c r="J107" s="80" t="s">
        <v>2112</v>
      </c>
      <c r="K107" s="81">
        <v>43119</v>
      </c>
      <c r="L107" s="81">
        <v>43449</v>
      </c>
      <c r="M107" s="100" t="s">
        <v>919</v>
      </c>
      <c r="N107" s="82">
        <v>42889000</v>
      </c>
      <c r="O107" s="82">
        <v>42889000</v>
      </c>
      <c r="P107" s="422" t="s">
        <v>122</v>
      </c>
      <c r="Q107" s="422"/>
      <c r="R107" s="422"/>
      <c r="S107" s="84" t="s">
        <v>87</v>
      </c>
      <c r="T107" s="305" t="s">
        <v>123</v>
      </c>
      <c r="U107" s="85">
        <v>1</v>
      </c>
      <c r="V107" s="308">
        <v>1</v>
      </c>
      <c r="W107" s="333">
        <f t="shared" si="12"/>
        <v>1</v>
      </c>
      <c r="X107" s="306">
        <f t="shared" si="13"/>
        <v>1</v>
      </c>
      <c r="Y107" s="283">
        <f t="shared" si="14"/>
        <v>1</v>
      </c>
    </row>
    <row r="108" spans="1:25" s="86" customFormat="1" ht="215.25" customHeight="1" x14ac:dyDescent="0.25">
      <c r="A108" s="372" t="s">
        <v>805</v>
      </c>
      <c r="B108" s="372"/>
      <c r="C108" s="76" t="s">
        <v>753</v>
      </c>
      <c r="D108" s="77" t="s">
        <v>255</v>
      </c>
      <c r="E108" s="78" t="s">
        <v>2114</v>
      </c>
      <c r="F108" s="463" t="s">
        <v>802</v>
      </c>
      <c r="G108" s="463"/>
      <c r="H108" s="370" t="s">
        <v>806</v>
      </c>
      <c r="I108" s="370"/>
      <c r="J108" s="80" t="s">
        <v>411</v>
      </c>
      <c r="K108" s="81">
        <v>43101</v>
      </c>
      <c r="L108" s="81">
        <v>43343</v>
      </c>
      <c r="M108" s="79" t="s">
        <v>257</v>
      </c>
      <c r="N108" s="82" t="s">
        <v>258</v>
      </c>
      <c r="O108" s="83" t="s">
        <v>258</v>
      </c>
      <c r="P108" s="422" t="s">
        <v>807</v>
      </c>
      <c r="Q108" s="422"/>
      <c r="R108" s="422"/>
      <c r="S108" s="84" t="s">
        <v>55</v>
      </c>
      <c r="T108" s="45" t="s">
        <v>38</v>
      </c>
      <c r="U108" s="335">
        <v>1</v>
      </c>
      <c r="V108" s="205">
        <f>+U108</f>
        <v>1</v>
      </c>
      <c r="W108" s="239">
        <v>0.7</v>
      </c>
      <c r="X108" s="56">
        <f t="shared" ref="X108:X132" si="15">+W108/V108</f>
        <v>0.7</v>
      </c>
      <c r="Y108" s="283">
        <f t="shared" ref="Y108:Y132" si="16">X108</f>
        <v>0.7</v>
      </c>
    </row>
    <row r="109" spans="1:25" s="86" customFormat="1" ht="215.25" customHeight="1" x14ac:dyDescent="0.25">
      <c r="A109" s="368" t="s">
        <v>817</v>
      </c>
      <c r="B109" s="368"/>
      <c r="C109" s="174" t="s">
        <v>76</v>
      </c>
      <c r="D109" s="77" t="s">
        <v>255</v>
      </c>
      <c r="E109" s="78" t="s">
        <v>2114</v>
      </c>
      <c r="F109" s="463" t="s">
        <v>802</v>
      </c>
      <c r="G109" s="463"/>
      <c r="H109" s="370" t="s">
        <v>818</v>
      </c>
      <c r="I109" s="370"/>
      <c r="J109" s="80" t="s">
        <v>411</v>
      </c>
      <c r="K109" s="81">
        <v>43101</v>
      </c>
      <c r="L109" s="81">
        <v>43168</v>
      </c>
      <c r="M109" s="79" t="s">
        <v>257</v>
      </c>
      <c r="N109" s="83" t="s">
        <v>258</v>
      </c>
      <c r="O109" s="83" t="s">
        <v>258</v>
      </c>
      <c r="P109" s="422" t="s">
        <v>819</v>
      </c>
      <c r="Q109" s="422"/>
      <c r="R109" s="422"/>
      <c r="S109" s="84" t="s">
        <v>55</v>
      </c>
      <c r="T109" s="45" t="s">
        <v>38</v>
      </c>
      <c r="U109" s="335">
        <v>1</v>
      </c>
      <c r="V109" s="332">
        <f t="shared" ref="V109:V143" si="17">+U109</f>
        <v>1</v>
      </c>
      <c r="W109" s="239">
        <v>1</v>
      </c>
      <c r="X109" s="56">
        <f t="shared" si="15"/>
        <v>1</v>
      </c>
      <c r="Y109" s="283">
        <f t="shared" si="16"/>
        <v>1</v>
      </c>
    </row>
    <row r="110" spans="1:25" s="86" customFormat="1" ht="215.25" customHeight="1" x14ac:dyDescent="0.25">
      <c r="A110" s="368" t="s">
        <v>820</v>
      </c>
      <c r="B110" s="368"/>
      <c r="C110" s="174" t="s">
        <v>76</v>
      </c>
      <c r="D110" s="77" t="s">
        <v>255</v>
      </c>
      <c r="E110" s="78" t="s">
        <v>2114</v>
      </c>
      <c r="F110" s="463" t="s">
        <v>802</v>
      </c>
      <c r="G110" s="463"/>
      <c r="H110" s="370" t="s">
        <v>821</v>
      </c>
      <c r="I110" s="370"/>
      <c r="J110" s="80" t="s">
        <v>411</v>
      </c>
      <c r="K110" s="81">
        <v>43101</v>
      </c>
      <c r="L110" s="81">
        <v>43175</v>
      </c>
      <c r="M110" s="79" t="s">
        <v>257</v>
      </c>
      <c r="N110" s="83" t="s">
        <v>258</v>
      </c>
      <c r="O110" s="83" t="s">
        <v>258</v>
      </c>
      <c r="P110" s="422" t="s">
        <v>822</v>
      </c>
      <c r="Q110" s="422"/>
      <c r="R110" s="422"/>
      <c r="S110" s="84" t="s">
        <v>55</v>
      </c>
      <c r="T110" s="45" t="s">
        <v>38</v>
      </c>
      <c r="U110" s="335">
        <v>1</v>
      </c>
      <c r="V110" s="332">
        <f t="shared" si="17"/>
        <v>1</v>
      </c>
      <c r="W110" s="239">
        <v>1</v>
      </c>
      <c r="X110" s="56">
        <f t="shared" si="15"/>
        <v>1</v>
      </c>
      <c r="Y110" s="283">
        <f t="shared" si="16"/>
        <v>1</v>
      </c>
    </row>
    <row r="111" spans="1:25" s="86" customFormat="1" ht="215.25" customHeight="1" x14ac:dyDescent="0.25">
      <c r="A111" s="368" t="s">
        <v>820</v>
      </c>
      <c r="B111" s="368"/>
      <c r="C111" s="174" t="s">
        <v>76</v>
      </c>
      <c r="D111" s="77" t="s">
        <v>255</v>
      </c>
      <c r="E111" s="78" t="s">
        <v>2114</v>
      </c>
      <c r="F111" s="463" t="s">
        <v>802</v>
      </c>
      <c r="G111" s="463"/>
      <c r="H111" s="370" t="s">
        <v>823</v>
      </c>
      <c r="I111" s="370"/>
      <c r="J111" s="80" t="s">
        <v>411</v>
      </c>
      <c r="K111" s="81">
        <v>43101</v>
      </c>
      <c r="L111" s="81">
        <v>43251</v>
      </c>
      <c r="M111" s="79" t="s">
        <v>257</v>
      </c>
      <c r="N111" s="83" t="s">
        <v>258</v>
      </c>
      <c r="O111" s="83" t="s">
        <v>258</v>
      </c>
      <c r="P111" s="422" t="s">
        <v>824</v>
      </c>
      <c r="Q111" s="422"/>
      <c r="R111" s="422"/>
      <c r="S111" s="84" t="s">
        <v>55</v>
      </c>
      <c r="T111" s="45" t="s">
        <v>38</v>
      </c>
      <c r="U111" s="335">
        <v>1</v>
      </c>
      <c r="V111" s="332">
        <f t="shared" si="17"/>
        <v>1</v>
      </c>
      <c r="W111" s="239">
        <v>1</v>
      </c>
      <c r="X111" s="56">
        <f t="shared" si="15"/>
        <v>1</v>
      </c>
      <c r="Y111" s="283">
        <f t="shared" si="16"/>
        <v>1</v>
      </c>
    </row>
    <row r="112" spans="1:25" s="86" customFormat="1" ht="215.25" customHeight="1" x14ac:dyDescent="0.25">
      <c r="A112" s="368" t="s">
        <v>820</v>
      </c>
      <c r="B112" s="368"/>
      <c r="C112" s="174" t="s">
        <v>76</v>
      </c>
      <c r="D112" s="77" t="s">
        <v>255</v>
      </c>
      <c r="E112" s="78" t="s">
        <v>2114</v>
      </c>
      <c r="F112" s="463" t="s">
        <v>802</v>
      </c>
      <c r="G112" s="463"/>
      <c r="H112" s="370" t="s">
        <v>825</v>
      </c>
      <c r="I112" s="370"/>
      <c r="J112" s="80" t="s">
        <v>411</v>
      </c>
      <c r="K112" s="81">
        <v>43101</v>
      </c>
      <c r="L112" s="81">
        <v>43251</v>
      </c>
      <c r="M112" s="79" t="s">
        <v>257</v>
      </c>
      <c r="N112" s="83" t="s">
        <v>258</v>
      </c>
      <c r="O112" s="83" t="s">
        <v>258</v>
      </c>
      <c r="P112" s="422" t="s">
        <v>826</v>
      </c>
      <c r="Q112" s="422"/>
      <c r="R112" s="422"/>
      <c r="S112" s="84" t="s">
        <v>55</v>
      </c>
      <c r="T112" s="45" t="s">
        <v>38</v>
      </c>
      <c r="U112" s="335">
        <v>1</v>
      </c>
      <c r="V112" s="332">
        <f t="shared" si="17"/>
        <v>1</v>
      </c>
      <c r="W112" s="239">
        <v>1</v>
      </c>
      <c r="X112" s="56">
        <f t="shared" si="15"/>
        <v>1</v>
      </c>
      <c r="Y112" s="283">
        <f t="shared" si="16"/>
        <v>1</v>
      </c>
    </row>
    <row r="113" spans="1:25" s="86" customFormat="1" ht="215.25" customHeight="1" x14ac:dyDescent="0.25">
      <c r="A113" s="368" t="s">
        <v>820</v>
      </c>
      <c r="B113" s="368"/>
      <c r="C113" s="174" t="s">
        <v>76</v>
      </c>
      <c r="D113" s="77" t="s">
        <v>255</v>
      </c>
      <c r="E113" s="78" t="s">
        <v>2114</v>
      </c>
      <c r="F113" s="463" t="s">
        <v>802</v>
      </c>
      <c r="G113" s="463"/>
      <c r="H113" s="370" t="s">
        <v>827</v>
      </c>
      <c r="I113" s="370"/>
      <c r="J113" s="80" t="s">
        <v>411</v>
      </c>
      <c r="K113" s="81">
        <v>43101</v>
      </c>
      <c r="L113" s="81" t="s">
        <v>828</v>
      </c>
      <c r="M113" s="79" t="s">
        <v>257</v>
      </c>
      <c r="N113" s="83" t="s">
        <v>258</v>
      </c>
      <c r="O113" s="83" t="s">
        <v>258</v>
      </c>
      <c r="P113" s="422" t="s">
        <v>829</v>
      </c>
      <c r="Q113" s="422"/>
      <c r="R113" s="422"/>
      <c r="S113" s="84" t="s">
        <v>55</v>
      </c>
      <c r="T113" s="45" t="s">
        <v>38</v>
      </c>
      <c r="U113" s="335">
        <v>1</v>
      </c>
      <c r="V113" s="332">
        <f t="shared" si="17"/>
        <v>1</v>
      </c>
      <c r="W113" s="239">
        <v>1</v>
      </c>
      <c r="X113" s="56">
        <f t="shared" si="15"/>
        <v>1</v>
      </c>
      <c r="Y113" s="283">
        <f t="shared" si="16"/>
        <v>1</v>
      </c>
    </row>
    <row r="114" spans="1:25" s="86" customFormat="1" ht="215.25" customHeight="1" x14ac:dyDescent="0.25">
      <c r="A114" s="368" t="s">
        <v>820</v>
      </c>
      <c r="B114" s="368"/>
      <c r="C114" s="174" t="s">
        <v>76</v>
      </c>
      <c r="D114" s="77" t="s">
        <v>255</v>
      </c>
      <c r="E114" s="78" t="s">
        <v>2114</v>
      </c>
      <c r="F114" s="463" t="s">
        <v>802</v>
      </c>
      <c r="G114" s="463"/>
      <c r="H114" s="370" t="s">
        <v>830</v>
      </c>
      <c r="I114" s="370"/>
      <c r="J114" s="80" t="s">
        <v>411</v>
      </c>
      <c r="K114" s="81">
        <v>43101</v>
      </c>
      <c r="L114" s="81" t="s">
        <v>831</v>
      </c>
      <c r="M114" s="79" t="s">
        <v>257</v>
      </c>
      <c r="N114" s="83" t="s">
        <v>258</v>
      </c>
      <c r="O114" s="83" t="s">
        <v>258</v>
      </c>
      <c r="P114" s="422" t="s">
        <v>832</v>
      </c>
      <c r="Q114" s="422"/>
      <c r="R114" s="422"/>
      <c r="S114" s="84" t="s">
        <v>55</v>
      </c>
      <c r="T114" s="45" t="s">
        <v>38</v>
      </c>
      <c r="U114" s="335">
        <v>1</v>
      </c>
      <c r="V114" s="332">
        <f t="shared" si="17"/>
        <v>1</v>
      </c>
      <c r="W114" s="239">
        <v>1</v>
      </c>
      <c r="X114" s="56">
        <f t="shared" si="15"/>
        <v>1</v>
      </c>
      <c r="Y114" s="283">
        <f t="shared" si="16"/>
        <v>1</v>
      </c>
    </row>
    <row r="115" spans="1:25" s="86" customFormat="1" ht="215.25" customHeight="1" x14ac:dyDescent="0.25">
      <c r="A115" s="368" t="s">
        <v>820</v>
      </c>
      <c r="B115" s="368"/>
      <c r="C115" s="174" t="s">
        <v>76</v>
      </c>
      <c r="D115" s="77" t="s">
        <v>255</v>
      </c>
      <c r="E115" s="78" t="s">
        <v>2114</v>
      </c>
      <c r="F115" s="463" t="s">
        <v>802</v>
      </c>
      <c r="G115" s="463"/>
      <c r="H115" s="370" t="s">
        <v>833</v>
      </c>
      <c r="I115" s="370"/>
      <c r="J115" s="80" t="s">
        <v>411</v>
      </c>
      <c r="K115" s="81">
        <v>43101</v>
      </c>
      <c r="L115" s="81" t="s">
        <v>834</v>
      </c>
      <c r="M115" s="79" t="s">
        <v>257</v>
      </c>
      <c r="N115" s="83" t="s">
        <v>258</v>
      </c>
      <c r="O115" s="83" t="s">
        <v>258</v>
      </c>
      <c r="P115" s="422" t="s">
        <v>835</v>
      </c>
      <c r="Q115" s="422"/>
      <c r="R115" s="422"/>
      <c r="S115" s="84" t="s">
        <v>55</v>
      </c>
      <c r="T115" s="45" t="s">
        <v>38</v>
      </c>
      <c r="U115" s="335">
        <v>1</v>
      </c>
      <c r="V115" s="332">
        <f t="shared" si="17"/>
        <v>1</v>
      </c>
      <c r="W115" s="239">
        <v>1</v>
      </c>
      <c r="X115" s="56">
        <f t="shared" si="15"/>
        <v>1</v>
      </c>
      <c r="Y115" s="283">
        <f t="shared" si="16"/>
        <v>1</v>
      </c>
    </row>
    <row r="116" spans="1:25" s="86" customFormat="1" ht="215.25" customHeight="1" x14ac:dyDescent="0.25">
      <c r="A116" s="368" t="s">
        <v>820</v>
      </c>
      <c r="B116" s="368"/>
      <c r="C116" s="174" t="s">
        <v>76</v>
      </c>
      <c r="D116" s="77" t="s">
        <v>255</v>
      </c>
      <c r="E116" s="78" t="s">
        <v>2114</v>
      </c>
      <c r="F116" s="463" t="s">
        <v>802</v>
      </c>
      <c r="G116" s="463"/>
      <c r="H116" s="370" t="s">
        <v>836</v>
      </c>
      <c r="I116" s="370"/>
      <c r="J116" s="80" t="s">
        <v>411</v>
      </c>
      <c r="K116" s="81">
        <v>43101</v>
      </c>
      <c r="L116" s="81" t="s">
        <v>837</v>
      </c>
      <c r="M116" s="79" t="s">
        <v>257</v>
      </c>
      <c r="N116" s="83" t="s">
        <v>258</v>
      </c>
      <c r="O116" s="83" t="s">
        <v>258</v>
      </c>
      <c r="P116" s="422" t="s">
        <v>835</v>
      </c>
      <c r="Q116" s="422"/>
      <c r="R116" s="422"/>
      <c r="S116" s="84" t="s">
        <v>55</v>
      </c>
      <c r="T116" s="45" t="s">
        <v>38</v>
      </c>
      <c r="U116" s="335">
        <v>1</v>
      </c>
      <c r="V116" s="332">
        <f t="shared" si="17"/>
        <v>1</v>
      </c>
      <c r="W116" s="239">
        <v>1</v>
      </c>
      <c r="X116" s="56">
        <f t="shared" si="15"/>
        <v>1</v>
      </c>
      <c r="Y116" s="283">
        <f t="shared" si="16"/>
        <v>1</v>
      </c>
    </row>
    <row r="117" spans="1:25" s="86" customFormat="1" ht="215.25" customHeight="1" x14ac:dyDescent="0.25">
      <c r="A117" s="368" t="s">
        <v>820</v>
      </c>
      <c r="B117" s="368"/>
      <c r="C117" s="174" t="s">
        <v>76</v>
      </c>
      <c r="D117" s="77" t="s">
        <v>255</v>
      </c>
      <c r="E117" s="78" t="s">
        <v>2114</v>
      </c>
      <c r="F117" s="463" t="s">
        <v>802</v>
      </c>
      <c r="G117" s="463"/>
      <c r="H117" s="370" t="s">
        <v>838</v>
      </c>
      <c r="I117" s="370"/>
      <c r="J117" s="80" t="s">
        <v>411</v>
      </c>
      <c r="K117" s="81">
        <v>43101</v>
      </c>
      <c r="L117" s="81" t="s">
        <v>839</v>
      </c>
      <c r="M117" s="79" t="s">
        <v>257</v>
      </c>
      <c r="N117" s="83" t="s">
        <v>258</v>
      </c>
      <c r="O117" s="83" t="s">
        <v>258</v>
      </c>
      <c r="P117" s="422" t="s">
        <v>840</v>
      </c>
      <c r="Q117" s="422"/>
      <c r="R117" s="422"/>
      <c r="S117" s="84" t="s">
        <v>55</v>
      </c>
      <c r="T117" s="45" t="s">
        <v>38</v>
      </c>
      <c r="U117" s="335">
        <v>1</v>
      </c>
      <c r="V117" s="332">
        <f t="shared" si="17"/>
        <v>1</v>
      </c>
      <c r="W117" s="239">
        <v>1</v>
      </c>
      <c r="X117" s="56">
        <f t="shared" si="15"/>
        <v>1</v>
      </c>
      <c r="Y117" s="283">
        <f t="shared" si="16"/>
        <v>1</v>
      </c>
    </row>
    <row r="118" spans="1:25" s="86" customFormat="1" ht="215.25" customHeight="1" x14ac:dyDescent="0.25">
      <c r="A118" s="368" t="s">
        <v>820</v>
      </c>
      <c r="B118" s="368"/>
      <c r="C118" s="174" t="s">
        <v>76</v>
      </c>
      <c r="D118" s="77" t="s">
        <v>255</v>
      </c>
      <c r="E118" s="78" t="s">
        <v>2114</v>
      </c>
      <c r="F118" s="463" t="s">
        <v>802</v>
      </c>
      <c r="G118" s="463"/>
      <c r="H118" s="370" t="s">
        <v>841</v>
      </c>
      <c r="I118" s="370"/>
      <c r="J118" s="80" t="s">
        <v>411</v>
      </c>
      <c r="K118" s="81">
        <v>43101</v>
      </c>
      <c r="L118" s="81" t="s">
        <v>842</v>
      </c>
      <c r="M118" s="79" t="s">
        <v>257</v>
      </c>
      <c r="N118" s="83" t="s">
        <v>258</v>
      </c>
      <c r="O118" s="83" t="s">
        <v>258</v>
      </c>
      <c r="P118" s="422" t="s">
        <v>843</v>
      </c>
      <c r="Q118" s="422"/>
      <c r="R118" s="422"/>
      <c r="S118" s="84" t="s">
        <v>55</v>
      </c>
      <c r="T118" s="45" t="s">
        <v>38</v>
      </c>
      <c r="U118" s="335">
        <v>1</v>
      </c>
      <c r="V118" s="332">
        <f t="shared" si="17"/>
        <v>1</v>
      </c>
      <c r="W118" s="239">
        <v>1</v>
      </c>
      <c r="X118" s="56">
        <f t="shared" si="15"/>
        <v>1</v>
      </c>
      <c r="Y118" s="283">
        <f t="shared" si="16"/>
        <v>1</v>
      </c>
    </row>
    <row r="119" spans="1:25" s="86" customFormat="1" ht="215.25" customHeight="1" x14ac:dyDescent="0.25">
      <c r="A119" s="368" t="s">
        <v>820</v>
      </c>
      <c r="B119" s="368"/>
      <c r="C119" s="174" t="s">
        <v>76</v>
      </c>
      <c r="D119" s="77" t="s">
        <v>255</v>
      </c>
      <c r="E119" s="78" t="s">
        <v>2114</v>
      </c>
      <c r="F119" s="463" t="s">
        <v>802</v>
      </c>
      <c r="G119" s="463"/>
      <c r="H119" s="370" t="s">
        <v>844</v>
      </c>
      <c r="I119" s="370"/>
      <c r="J119" s="80" t="s">
        <v>411</v>
      </c>
      <c r="K119" s="81">
        <v>43101</v>
      </c>
      <c r="L119" s="81" t="s">
        <v>845</v>
      </c>
      <c r="M119" s="79" t="s">
        <v>257</v>
      </c>
      <c r="N119" s="83" t="s">
        <v>258</v>
      </c>
      <c r="O119" s="83" t="s">
        <v>258</v>
      </c>
      <c r="P119" s="422" t="s">
        <v>846</v>
      </c>
      <c r="Q119" s="422"/>
      <c r="R119" s="422"/>
      <c r="S119" s="84" t="s">
        <v>55</v>
      </c>
      <c r="T119" s="45" t="s">
        <v>38</v>
      </c>
      <c r="U119" s="335">
        <v>1</v>
      </c>
      <c r="V119" s="332">
        <f t="shared" si="17"/>
        <v>1</v>
      </c>
      <c r="W119" s="239">
        <v>1</v>
      </c>
      <c r="X119" s="56">
        <f t="shared" si="15"/>
        <v>1</v>
      </c>
      <c r="Y119" s="283">
        <f t="shared" si="16"/>
        <v>1</v>
      </c>
    </row>
    <row r="120" spans="1:25" s="86" customFormat="1" ht="215.25" customHeight="1" x14ac:dyDescent="0.25">
      <c r="A120" s="368" t="s">
        <v>847</v>
      </c>
      <c r="B120" s="368"/>
      <c r="C120" s="174" t="s">
        <v>76</v>
      </c>
      <c r="D120" s="77" t="s">
        <v>255</v>
      </c>
      <c r="E120" s="78" t="s">
        <v>2114</v>
      </c>
      <c r="F120" s="463" t="s">
        <v>802</v>
      </c>
      <c r="G120" s="463"/>
      <c r="H120" s="370" t="s">
        <v>848</v>
      </c>
      <c r="I120" s="370"/>
      <c r="J120" s="80" t="s">
        <v>411</v>
      </c>
      <c r="K120" s="81">
        <v>43101</v>
      </c>
      <c r="L120" s="81" t="s">
        <v>849</v>
      </c>
      <c r="M120" s="79" t="s">
        <v>257</v>
      </c>
      <c r="N120" s="83" t="s">
        <v>258</v>
      </c>
      <c r="O120" s="83" t="s">
        <v>258</v>
      </c>
      <c r="P120" s="422" t="s">
        <v>850</v>
      </c>
      <c r="Q120" s="422"/>
      <c r="R120" s="422"/>
      <c r="S120" s="84" t="s">
        <v>55</v>
      </c>
      <c r="T120" s="45" t="s">
        <v>38</v>
      </c>
      <c r="U120" s="335">
        <v>1</v>
      </c>
      <c r="V120" s="332">
        <f t="shared" si="17"/>
        <v>1</v>
      </c>
      <c r="W120" s="239">
        <v>1</v>
      </c>
      <c r="X120" s="56">
        <f t="shared" si="15"/>
        <v>1</v>
      </c>
      <c r="Y120" s="283">
        <f t="shared" si="16"/>
        <v>1</v>
      </c>
    </row>
    <row r="121" spans="1:25" s="86" customFormat="1" ht="215.25" customHeight="1" x14ac:dyDescent="0.25">
      <c r="A121" s="368" t="s">
        <v>847</v>
      </c>
      <c r="B121" s="368"/>
      <c r="C121" s="174" t="s">
        <v>76</v>
      </c>
      <c r="D121" s="77" t="s">
        <v>255</v>
      </c>
      <c r="E121" s="78" t="s">
        <v>2114</v>
      </c>
      <c r="F121" s="463" t="s">
        <v>802</v>
      </c>
      <c r="G121" s="463"/>
      <c r="H121" s="370" t="s">
        <v>851</v>
      </c>
      <c r="I121" s="370"/>
      <c r="J121" s="80" t="s">
        <v>411</v>
      </c>
      <c r="K121" s="81">
        <v>43101</v>
      </c>
      <c r="L121" s="81" t="s">
        <v>849</v>
      </c>
      <c r="M121" s="79" t="s">
        <v>257</v>
      </c>
      <c r="N121" s="83" t="s">
        <v>258</v>
      </c>
      <c r="O121" s="83" t="s">
        <v>258</v>
      </c>
      <c r="P121" s="422" t="s">
        <v>852</v>
      </c>
      <c r="Q121" s="422"/>
      <c r="R121" s="422"/>
      <c r="S121" s="84" t="s">
        <v>55</v>
      </c>
      <c r="T121" s="45" t="s">
        <v>38</v>
      </c>
      <c r="U121" s="335">
        <v>1</v>
      </c>
      <c r="V121" s="332">
        <f t="shared" si="17"/>
        <v>1</v>
      </c>
      <c r="W121" s="239">
        <v>1</v>
      </c>
      <c r="X121" s="56">
        <f t="shared" si="15"/>
        <v>1</v>
      </c>
      <c r="Y121" s="283">
        <f t="shared" si="16"/>
        <v>1</v>
      </c>
    </row>
    <row r="122" spans="1:25" s="86" customFormat="1" ht="215.25" customHeight="1" x14ac:dyDescent="0.25">
      <c r="A122" s="368" t="s">
        <v>847</v>
      </c>
      <c r="B122" s="368"/>
      <c r="C122" s="174" t="s">
        <v>76</v>
      </c>
      <c r="D122" s="77" t="s">
        <v>255</v>
      </c>
      <c r="E122" s="78" t="s">
        <v>2114</v>
      </c>
      <c r="F122" s="463" t="s">
        <v>802</v>
      </c>
      <c r="G122" s="463"/>
      <c r="H122" s="370" t="s">
        <v>853</v>
      </c>
      <c r="I122" s="370"/>
      <c r="J122" s="80" t="s">
        <v>411</v>
      </c>
      <c r="K122" s="81">
        <v>43101</v>
      </c>
      <c r="L122" s="81" t="s">
        <v>854</v>
      </c>
      <c r="M122" s="79" t="s">
        <v>257</v>
      </c>
      <c r="N122" s="83" t="s">
        <v>258</v>
      </c>
      <c r="O122" s="83" t="s">
        <v>258</v>
      </c>
      <c r="P122" s="422" t="s">
        <v>855</v>
      </c>
      <c r="Q122" s="422"/>
      <c r="R122" s="422"/>
      <c r="S122" s="84" t="s">
        <v>55</v>
      </c>
      <c r="T122" s="45" t="s">
        <v>38</v>
      </c>
      <c r="U122" s="335">
        <v>1</v>
      </c>
      <c r="V122" s="332">
        <f t="shared" si="17"/>
        <v>1</v>
      </c>
      <c r="W122" s="239">
        <v>1</v>
      </c>
      <c r="X122" s="56">
        <f t="shared" si="15"/>
        <v>1</v>
      </c>
      <c r="Y122" s="283">
        <f t="shared" si="16"/>
        <v>1</v>
      </c>
    </row>
    <row r="123" spans="1:25" s="86" customFormat="1" ht="215.25" customHeight="1" x14ac:dyDescent="0.25">
      <c r="A123" s="368" t="s">
        <v>847</v>
      </c>
      <c r="B123" s="368"/>
      <c r="C123" s="174" t="s">
        <v>76</v>
      </c>
      <c r="D123" s="77" t="s">
        <v>255</v>
      </c>
      <c r="E123" s="78" t="s">
        <v>2114</v>
      </c>
      <c r="F123" s="463" t="s">
        <v>802</v>
      </c>
      <c r="G123" s="463"/>
      <c r="H123" s="370" t="s">
        <v>856</v>
      </c>
      <c r="I123" s="370"/>
      <c r="J123" s="80" t="s">
        <v>411</v>
      </c>
      <c r="K123" s="81">
        <v>43101</v>
      </c>
      <c r="L123" s="100" t="s">
        <v>857</v>
      </c>
      <c r="M123" s="79" t="s">
        <v>257</v>
      </c>
      <c r="N123" s="83" t="s">
        <v>258</v>
      </c>
      <c r="O123" s="83" t="s">
        <v>258</v>
      </c>
      <c r="P123" s="422" t="s">
        <v>858</v>
      </c>
      <c r="Q123" s="422"/>
      <c r="R123" s="422"/>
      <c r="S123" s="84" t="s">
        <v>55</v>
      </c>
      <c r="T123" s="45" t="s">
        <v>38</v>
      </c>
      <c r="U123" s="335">
        <v>1</v>
      </c>
      <c r="V123" s="332">
        <f t="shared" si="17"/>
        <v>1</v>
      </c>
      <c r="W123" s="239">
        <v>1</v>
      </c>
      <c r="X123" s="56">
        <f t="shared" si="15"/>
        <v>1</v>
      </c>
      <c r="Y123" s="283">
        <f t="shared" si="16"/>
        <v>1</v>
      </c>
    </row>
    <row r="124" spans="1:25" s="86" customFormat="1" ht="215.25" customHeight="1" x14ac:dyDescent="0.25">
      <c r="A124" s="368" t="s">
        <v>847</v>
      </c>
      <c r="B124" s="368"/>
      <c r="C124" s="174" t="s">
        <v>76</v>
      </c>
      <c r="D124" s="77" t="s">
        <v>255</v>
      </c>
      <c r="E124" s="78" t="s">
        <v>2114</v>
      </c>
      <c r="F124" s="463" t="s">
        <v>802</v>
      </c>
      <c r="G124" s="463"/>
      <c r="H124" s="370" t="s">
        <v>859</v>
      </c>
      <c r="I124" s="370"/>
      <c r="J124" s="80" t="s">
        <v>411</v>
      </c>
      <c r="K124" s="81">
        <v>43101</v>
      </c>
      <c r="L124" s="81" t="s">
        <v>860</v>
      </c>
      <c r="M124" s="79" t="s">
        <v>257</v>
      </c>
      <c r="N124" s="83" t="s">
        <v>258</v>
      </c>
      <c r="O124" s="83" t="s">
        <v>258</v>
      </c>
      <c r="P124" s="422" t="s">
        <v>861</v>
      </c>
      <c r="Q124" s="422"/>
      <c r="R124" s="422"/>
      <c r="S124" s="84" t="s">
        <v>55</v>
      </c>
      <c r="T124" s="45" t="s">
        <v>38</v>
      </c>
      <c r="U124" s="335">
        <v>1</v>
      </c>
      <c r="V124" s="332">
        <f t="shared" si="17"/>
        <v>1</v>
      </c>
      <c r="W124" s="239">
        <v>1</v>
      </c>
      <c r="X124" s="56">
        <f t="shared" si="15"/>
        <v>1</v>
      </c>
      <c r="Y124" s="283">
        <f t="shared" si="16"/>
        <v>1</v>
      </c>
    </row>
    <row r="125" spans="1:25" s="86" customFormat="1" ht="215.25" customHeight="1" x14ac:dyDescent="0.25">
      <c r="A125" s="368" t="s">
        <v>847</v>
      </c>
      <c r="B125" s="368"/>
      <c r="C125" s="174" t="s">
        <v>76</v>
      </c>
      <c r="D125" s="77" t="s">
        <v>255</v>
      </c>
      <c r="E125" s="78" t="s">
        <v>2114</v>
      </c>
      <c r="F125" s="463" t="s">
        <v>802</v>
      </c>
      <c r="G125" s="463"/>
      <c r="H125" s="370" t="s">
        <v>862</v>
      </c>
      <c r="I125" s="370"/>
      <c r="J125" s="80" t="s">
        <v>411</v>
      </c>
      <c r="K125" s="81">
        <v>43101</v>
      </c>
      <c r="L125" s="81" t="s">
        <v>863</v>
      </c>
      <c r="M125" s="79" t="s">
        <v>257</v>
      </c>
      <c r="N125" s="83" t="s">
        <v>258</v>
      </c>
      <c r="O125" s="83" t="s">
        <v>258</v>
      </c>
      <c r="P125" s="422" t="s">
        <v>864</v>
      </c>
      <c r="Q125" s="422"/>
      <c r="R125" s="422"/>
      <c r="S125" s="84" t="s">
        <v>55</v>
      </c>
      <c r="T125" s="45" t="s">
        <v>38</v>
      </c>
      <c r="U125" s="335">
        <v>1</v>
      </c>
      <c r="V125" s="332">
        <f t="shared" si="17"/>
        <v>1</v>
      </c>
      <c r="W125" s="239">
        <v>1</v>
      </c>
      <c r="X125" s="56">
        <f t="shared" si="15"/>
        <v>1</v>
      </c>
      <c r="Y125" s="283">
        <f t="shared" si="16"/>
        <v>1</v>
      </c>
    </row>
    <row r="126" spans="1:25" s="86" customFormat="1" ht="215.25" customHeight="1" x14ac:dyDescent="0.25">
      <c r="A126" s="368" t="s">
        <v>847</v>
      </c>
      <c r="B126" s="368"/>
      <c r="C126" s="174" t="s">
        <v>76</v>
      </c>
      <c r="D126" s="77" t="s">
        <v>255</v>
      </c>
      <c r="E126" s="78" t="s">
        <v>2114</v>
      </c>
      <c r="F126" s="463" t="s">
        <v>802</v>
      </c>
      <c r="G126" s="463"/>
      <c r="H126" s="370" t="s">
        <v>865</v>
      </c>
      <c r="I126" s="370"/>
      <c r="J126" s="80" t="s">
        <v>411</v>
      </c>
      <c r="K126" s="81">
        <v>43101</v>
      </c>
      <c r="L126" s="81" t="s">
        <v>866</v>
      </c>
      <c r="M126" s="79" t="s">
        <v>257</v>
      </c>
      <c r="N126" s="83" t="s">
        <v>258</v>
      </c>
      <c r="O126" s="83" t="s">
        <v>258</v>
      </c>
      <c r="P126" s="422" t="s">
        <v>331</v>
      </c>
      <c r="Q126" s="422"/>
      <c r="R126" s="422"/>
      <c r="S126" s="84" t="s">
        <v>55</v>
      </c>
      <c r="T126" s="45" t="s">
        <v>38</v>
      </c>
      <c r="U126" s="335">
        <v>1</v>
      </c>
      <c r="V126" s="332">
        <f t="shared" si="17"/>
        <v>1</v>
      </c>
      <c r="W126" s="239">
        <v>1</v>
      </c>
      <c r="X126" s="56">
        <f t="shared" si="15"/>
        <v>1</v>
      </c>
      <c r="Y126" s="283">
        <f t="shared" si="16"/>
        <v>1</v>
      </c>
    </row>
    <row r="127" spans="1:25" s="86" customFormat="1" ht="215.25" customHeight="1" x14ac:dyDescent="0.25">
      <c r="A127" s="368" t="s">
        <v>847</v>
      </c>
      <c r="B127" s="368"/>
      <c r="C127" s="174" t="s">
        <v>76</v>
      </c>
      <c r="D127" s="77" t="s">
        <v>255</v>
      </c>
      <c r="E127" s="78" t="s">
        <v>2114</v>
      </c>
      <c r="F127" s="463" t="s">
        <v>802</v>
      </c>
      <c r="G127" s="463"/>
      <c r="H127" s="370" t="s">
        <v>867</v>
      </c>
      <c r="I127" s="370"/>
      <c r="J127" s="80" t="s">
        <v>411</v>
      </c>
      <c r="K127" s="81">
        <v>43101</v>
      </c>
      <c r="L127" s="81" t="s">
        <v>868</v>
      </c>
      <c r="M127" s="79" t="s">
        <v>257</v>
      </c>
      <c r="N127" s="83" t="s">
        <v>258</v>
      </c>
      <c r="O127" s="83" t="s">
        <v>258</v>
      </c>
      <c r="P127" s="422" t="s">
        <v>869</v>
      </c>
      <c r="Q127" s="422"/>
      <c r="R127" s="422"/>
      <c r="S127" s="84" t="s">
        <v>55</v>
      </c>
      <c r="T127" s="45" t="s">
        <v>38</v>
      </c>
      <c r="U127" s="335">
        <v>1</v>
      </c>
      <c r="V127" s="332">
        <f t="shared" si="17"/>
        <v>1</v>
      </c>
      <c r="W127" s="239">
        <v>1</v>
      </c>
      <c r="X127" s="56">
        <f t="shared" si="15"/>
        <v>1</v>
      </c>
      <c r="Y127" s="283">
        <f t="shared" si="16"/>
        <v>1</v>
      </c>
    </row>
    <row r="128" spans="1:25" s="86" customFormat="1" ht="215.25" customHeight="1" x14ac:dyDescent="0.25">
      <c r="A128" s="372" t="s">
        <v>873</v>
      </c>
      <c r="B128" s="372"/>
      <c r="C128" s="76" t="s">
        <v>786</v>
      </c>
      <c r="D128" s="170" t="s">
        <v>255</v>
      </c>
      <c r="E128" s="78" t="s">
        <v>2114</v>
      </c>
      <c r="F128" s="463" t="s">
        <v>874</v>
      </c>
      <c r="G128" s="463"/>
      <c r="H128" s="370" t="s">
        <v>2125</v>
      </c>
      <c r="I128" s="370"/>
      <c r="J128" s="80" t="s">
        <v>409</v>
      </c>
      <c r="K128" s="81">
        <v>43101</v>
      </c>
      <c r="L128" s="81">
        <v>43465</v>
      </c>
      <c r="M128" s="79" t="s">
        <v>257</v>
      </c>
      <c r="N128" s="87" t="s">
        <v>258</v>
      </c>
      <c r="O128" s="168" t="s">
        <v>258</v>
      </c>
      <c r="P128" s="422" t="s">
        <v>330</v>
      </c>
      <c r="Q128" s="422"/>
      <c r="R128" s="422"/>
      <c r="S128" s="84" t="s">
        <v>55</v>
      </c>
      <c r="T128" s="45" t="s">
        <v>38</v>
      </c>
      <c r="U128" s="85">
        <v>1</v>
      </c>
      <c r="V128" s="332">
        <f t="shared" si="17"/>
        <v>1</v>
      </c>
      <c r="W128" s="239"/>
      <c r="X128" s="56">
        <f t="shared" si="15"/>
        <v>0</v>
      </c>
      <c r="Y128" s="283">
        <f t="shared" si="16"/>
        <v>0</v>
      </c>
    </row>
    <row r="129" spans="1:25" s="86" customFormat="1" ht="215.25" customHeight="1" x14ac:dyDescent="0.25">
      <c r="A129" s="368" t="s">
        <v>903</v>
      </c>
      <c r="B129" s="368"/>
      <c r="C129" s="172" t="s">
        <v>763</v>
      </c>
      <c r="D129" s="170" t="s">
        <v>763</v>
      </c>
      <c r="E129" s="78" t="s">
        <v>2114</v>
      </c>
      <c r="F129" s="463" t="s">
        <v>870</v>
      </c>
      <c r="G129" s="463"/>
      <c r="H129" s="370" t="s">
        <v>904</v>
      </c>
      <c r="I129" s="370"/>
      <c r="J129" s="80" t="s">
        <v>736</v>
      </c>
      <c r="K129" s="81">
        <v>43101</v>
      </c>
      <c r="L129" s="81" t="s">
        <v>860</v>
      </c>
      <c r="M129" s="79" t="s">
        <v>257</v>
      </c>
      <c r="N129" s="83" t="s">
        <v>258</v>
      </c>
      <c r="O129" s="83" t="s">
        <v>258</v>
      </c>
      <c r="P129" s="422" t="s">
        <v>905</v>
      </c>
      <c r="Q129" s="422"/>
      <c r="R129" s="422"/>
      <c r="S129" s="84" t="s">
        <v>55</v>
      </c>
      <c r="T129" s="45" t="s">
        <v>123</v>
      </c>
      <c r="U129" s="85">
        <v>1</v>
      </c>
      <c r="V129" s="332">
        <f t="shared" si="17"/>
        <v>1</v>
      </c>
      <c r="W129" s="239">
        <v>0</v>
      </c>
      <c r="X129" s="56">
        <f t="shared" si="15"/>
        <v>0</v>
      </c>
      <c r="Y129" s="283">
        <f t="shared" si="16"/>
        <v>0</v>
      </c>
    </row>
    <row r="130" spans="1:25" s="86" customFormat="1" ht="215.25" customHeight="1" x14ac:dyDescent="0.25">
      <c r="A130" s="368" t="s">
        <v>903</v>
      </c>
      <c r="B130" s="368"/>
      <c r="C130" s="172" t="s">
        <v>763</v>
      </c>
      <c r="D130" s="170" t="s">
        <v>763</v>
      </c>
      <c r="E130" s="78" t="s">
        <v>2114</v>
      </c>
      <c r="F130" s="463" t="s">
        <v>870</v>
      </c>
      <c r="G130" s="463"/>
      <c r="H130" s="463" t="s">
        <v>906</v>
      </c>
      <c r="I130" s="463"/>
      <c r="J130" s="80" t="s">
        <v>736</v>
      </c>
      <c r="K130" s="81">
        <v>43101</v>
      </c>
      <c r="L130" s="81" t="s">
        <v>907</v>
      </c>
      <c r="M130" s="79" t="s">
        <v>257</v>
      </c>
      <c r="N130" s="83" t="s">
        <v>258</v>
      </c>
      <c r="O130" s="83" t="s">
        <v>258</v>
      </c>
      <c r="P130" s="422" t="s">
        <v>908</v>
      </c>
      <c r="Q130" s="422"/>
      <c r="R130" s="422"/>
      <c r="S130" s="84" t="s">
        <v>55</v>
      </c>
      <c r="T130" s="45" t="s">
        <v>123</v>
      </c>
      <c r="U130" s="85">
        <v>1</v>
      </c>
      <c r="V130" s="332">
        <f t="shared" si="17"/>
        <v>1</v>
      </c>
      <c r="W130" s="239">
        <v>0</v>
      </c>
      <c r="X130" s="56">
        <f t="shared" si="15"/>
        <v>0</v>
      </c>
      <c r="Y130" s="283">
        <f t="shared" si="16"/>
        <v>0</v>
      </c>
    </row>
    <row r="131" spans="1:25" s="86" customFormat="1" ht="215.25" customHeight="1" x14ac:dyDescent="0.25">
      <c r="A131" s="368" t="s">
        <v>847</v>
      </c>
      <c r="B131" s="368"/>
      <c r="C131" s="76" t="s">
        <v>76</v>
      </c>
      <c r="D131" s="77" t="s">
        <v>255</v>
      </c>
      <c r="E131" s="78" t="s">
        <v>2114</v>
      </c>
      <c r="F131" s="463" t="s">
        <v>870</v>
      </c>
      <c r="G131" s="463"/>
      <c r="H131" s="370" t="s">
        <v>909</v>
      </c>
      <c r="I131" s="370"/>
      <c r="J131" s="80" t="s">
        <v>736</v>
      </c>
      <c r="K131" s="81">
        <v>43101</v>
      </c>
      <c r="L131" s="81" t="s">
        <v>866</v>
      </c>
      <c r="M131" s="79" t="s">
        <v>257</v>
      </c>
      <c r="N131" s="83" t="s">
        <v>258</v>
      </c>
      <c r="O131" s="83" t="s">
        <v>258</v>
      </c>
      <c r="P131" s="422" t="s">
        <v>331</v>
      </c>
      <c r="Q131" s="422"/>
      <c r="R131" s="422"/>
      <c r="S131" s="84" t="s">
        <v>55</v>
      </c>
      <c r="T131" s="45" t="s">
        <v>38</v>
      </c>
      <c r="U131" s="85">
        <v>1</v>
      </c>
      <c r="V131" s="332">
        <f t="shared" si="17"/>
        <v>1</v>
      </c>
      <c r="W131" s="239">
        <v>1</v>
      </c>
      <c r="X131" s="56">
        <f t="shared" si="15"/>
        <v>1</v>
      </c>
      <c r="Y131" s="283">
        <f t="shared" si="16"/>
        <v>1</v>
      </c>
    </row>
    <row r="132" spans="1:25" s="86" customFormat="1" ht="215.25" customHeight="1" x14ac:dyDescent="0.25">
      <c r="A132" s="368" t="s">
        <v>847</v>
      </c>
      <c r="B132" s="368"/>
      <c r="C132" s="174" t="s">
        <v>76</v>
      </c>
      <c r="D132" s="77" t="s">
        <v>255</v>
      </c>
      <c r="E132" s="78" t="s">
        <v>2114</v>
      </c>
      <c r="F132" s="463" t="s">
        <v>870</v>
      </c>
      <c r="G132" s="463"/>
      <c r="H132" s="370" t="s">
        <v>910</v>
      </c>
      <c r="I132" s="370"/>
      <c r="J132" s="80" t="s">
        <v>736</v>
      </c>
      <c r="K132" s="81">
        <v>43101</v>
      </c>
      <c r="L132" s="81" t="s">
        <v>866</v>
      </c>
      <c r="M132" s="79" t="s">
        <v>257</v>
      </c>
      <c r="N132" s="83" t="s">
        <v>258</v>
      </c>
      <c r="O132" s="83" t="s">
        <v>258</v>
      </c>
      <c r="P132" s="422" t="s">
        <v>331</v>
      </c>
      <c r="Q132" s="422"/>
      <c r="R132" s="422"/>
      <c r="S132" s="84" t="s">
        <v>55</v>
      </c>
      <c r="T132" s="45" t="s">
        <v>38</v>
      </c>
      <c r="U132" s="85">
        <v>1</v>
      </c>
      <c r="V132" s="332">
        <f t="shared" si="17"/>
        <v>1</v>
      </c>
      <c r="W132" s="239">
        <v>1</v>
      </c>
      <c r="X132" s="56">
        <f t="shared" si="15"/>
        <v>1</v>
      </c>
      <c r="Y132" s="283">
        <f t="shared" si="16"/>
        <v>1</v>
      </c>
    </row>
    <row r="133" spans="1:25" s="86" customFormat="1" ht="248.25" customHeight="1" x14ac:dyDescent="0.25">
      <c r="A133" s="372" t="s">
        <v>920</v>
      </c>
      <c r="B133" s="372"/>
      <c r="C133" s="76" t="s">
        <v>775</v>
      </c>
      <c r="D133" s="79" t="s">
        <v>255</v>
      </c>
      <c r="E133" s="78" t="s">
        <v>2114</v>
      </c>
      <c r="F133" s="463" t="s">
        <v>912</v>
      </c>
      <c r="G133" s="463"/>
      <c r="H133" s="370" t="s">
        <v>921</v>
      </c>
      <c r="I133" s="370"/>
      <c r="J133" s="80" t="s">
        <v>737</v>
      </c>
      <c r="K133" s="81">
        <v>43101</v>
      </c>
      <c r="L133" s="81" t="s">
        <v>922</v>
      </c>
      <c r="M133" s="79" t="s">
        <v>257</v>
      </c>
      <c r="N133" s="87" t="s">
        <v>258</v>
      </c>
      <c r="O133" s="83" t="s">
        <v>258</v>
      </c>
      <c r="P133" s="422" t="s">
        <v>332</v>
      </c>
      <c r="Q133" s="422"/>
      <c r="R133" s="422"/>
      <c r="S133" s="84" t="s">
        <v>55</v>
      </c>
      <c r="T133" s="45" t="s">
        <v>123</v>
      </c>
      <c r="U133" s="175">
        <v>12</v>
      </c>
      <c r="V133" s="336">
        <f>+U133</f>
        <v>12</v>
      </c>
      <c r="W133" s="336">
        <v>12</v>
      </c>
      <c r="X133" s="56">
        <f t="shared" ref="X133:X143" si="18">+W133/V133</f>
        <v>1</v>
      </c>
      <c r="Y133" s="283">
        <f t="shared" ref="Y133:Y143" si="19">X133</f>
        <v>1</v>
      </c>
    </row>
    <row r="134" spans="1:25" s="86" customFormat="1" ht="215.25" customHeight="1" x14ac:dyDescent="0.25">
      <c r="A134" s="372" t="s">
        <v>920</v>
      </c>
      <c r="B134" s="372"/>
      <c r="C134" s="76" t="s">
        <v>792</v>
      </c>
      <c r="D134" s="79" t="s">
        <v>255</v>
      </c>
      <c r="E134" s="78" t="s">
        <v>2114</v>
      </c>
      <c r="F134" s="463" t="s">
        <v>926</v>
      </c>
      <c r="G134" s="463"/>
      <c r="H134" s="370" t="s">
        <v>928</v>
      </c>
      <c r="I134" s="370"/>
      <c r="J134" s="80" t="s">
        <v>409</v>
      </c>
      <c r="K134" s="81">
        <v>43101</v>
      </c>
      <c r="L134" s="81">
        <v>43434</v>
      </c>
      <c r="M134" s="100" t="s">
        <v>257</v>
      </c>
      <c r="N134" s="87" t="s">
        <v>258</v>
      </c>
      <c r="O134" s="87" t="s">
        <v>258</v>
      </c>
      <c r="P134" s="422" t="s">
        <v>333</v>
      </c>
      <c r="Q134" s="422"/>
      <c r="R134" s="422"/>
      <c r="S134" s="84" t="s">
        <v>55</v>
      </c>
      <c r="T134" s="45" t="s">
        <v>38</v>
      </c>
      <c r="U134" s="85">
        <v>1</v>
      </c>
      <c r="V134" s="332">
        <f t="shared" si="17"/>
        <v>1</v>
      </c>
      <c r="W134" s="239">
        <v>1</v>
      </c>
      <c r="X134" s="56">
        <f t="shared" si="18"/>
        <v>1</v>
      </c>
      <c r="Y134" s="283">
        <f t="shared" si="19"/>
        <v>1</v>
      </c>
    </row>
    <row r="135" spans="1:25" s="86" customFormat="1" ht="215.25" customHeight="1" x14ac:dyDescent="0.25">
      <c r="A135" s="368" t="s">
        <v>929</v>
      </c>
      <c r="B135" s="368"/>
      <c r="C135" s="76" t="s">
        <v>792</v>
      </c>
      <c r="D135" s="79" t="s">
        <v>255</v>
      </c>
      <c r="E135" s="78" t="s">
        <v>2114</v>
      </c>
      <c r="F135" s="463" t="s">
        <v>926</v>
      </c>
      <c r="G135" s="463"/>
      <c r="H135" s="370" t="s">
        <v>930</v>
      </c>
      <c r="I135" s="370"/>
      <c r="J135" s="80" t="s">
        <v>409</v>
      </c>
      <c r="K135" s="81">
        <v>43101</v>
      </c>
      <c r="L135" s="81">
        <v>43280</v>
      </c>
      <c r="M135" s="100" t="s">
        <v>257</v>
      </c>
      <c r="N135" s="87" t="s">
        <v>258</v>
      </c>
      <c r="O135" s="83" t="s">
        <v>258</v>
      </c>
      <c r="P135" s="422" t="s">
        <v>334</v>
      </c>
      <c r="Q135" s="422"/>
      <c r="R135" s="422"/>
      <c r="S135" s="84" t="s">
        <v>55</v>
      </c>
      <c r="T135" s="45" t="s">
        <v>38</v>
      </c>
      <c r="U135" s="85">
        <v>1</v>
      </c>
      <c r="V135" s="332">
        <f t="shared" si="17"/>
        <v>1</v>
      </c>
      <c r="W135" s="239">
        <v>1</v>
      </c>
      <c r="X135" s="56">
        <f t="shared" si="18"/>
        <v>1</v>
      </c>
      <c r="Y135" s="283">
        <f t="shared" si="19"/>
        <v>1</v>
      </c>
    </row>
    <row r="136" spans="1:25" s="86" customFormat="1" ht="215.25" customHeight="1" x14ac:dyDescent="0.25">
      <c r="A136" s="368" t="s">
        <v>931</v>
      </c>
      <c r="B136" s="368"/>
      <c r="C136" s="76" t="s">
        <v>792</v>
      </c>
      <c r="D136" s="79" t="s">
        <v>255</v>
      </c>
      <c r="E136" s="78" t="s">
        <v>2114</v>
      </c>
      <c r="F136" s="463" t="s">
        <v>926</v>
      </c>
      <c r="G136" s="463"/>
      <c r="H136" s="370" t="s">
        <v>932</v>
      </c>
      <c r="I136" s="370"/>
      <c r="J136" s="80" t="s">
        <v>409</v>
      </c>
      <c r="K136" s="81">
        <v>43101</v>
      </c>
      <c r="L136" s="81">
        <v>43462</v>
      </c>
      <c r="M136" s="100" t="s">
        <v>257</v>
      </c>
      <c r="N136" s="87" t="s">
        <v>258</v>
      </c>
      <c r="O136" s="83" t="s">
        <v>258</v>
      </c>
      <c r="P136" s="422" t="s">
        <v>335</v>
      </c>
      <c r="Q136" s="422"/>
      <c r="R136" s="422"/>
      <c r="S136" s="84" t="s">
        <v>55</v>
      </c>
      <c r="T136" s="45" t="s">
        <v>38</v>
      </c>
      <c r="U136" s="85">
        <v>1</v>
      </c>
      <c r="V136" s="332">
        <f t="shared" si="17"/>
        <v>1</v>
      </c>
      <c r="W136" s="239">
        <v>0.97</v>
      </c>
      <c r="X136" s="56">
        <f t="shared" si="18"/>
        <v>0.97</v>
      </c>
      <c r="Y136" s="283">
        <f t="shared" si="19"/>
        <v>0.97</v>
      </c>
    </row>
    <row r="137" spans="1:25" s="86" customFormat="1" ht="215.25" customHeight="1" x14ac:dyDescent="0.25">
      <c r="A137" s="368" t="s">
        <v>931</v>
      </c>
      <c r="B137" s="368"/>
      <c r="C137" s="76" t="s">
        <v>792</v>
      </c>
      <c r="D137" s="79" t="s">
        <v>255</v>
      </c>
      <c r="E137" s="78" t="s">
        <v>2114</v>
      </c>
      <c r="F137" s="463" t="s">
        <v>926</v>
      </c>
      <c r="G137" s="463"/>
      <c r="H137" s="370" t="s">
        <v>933</v>
      </c>
      <c r="I137" s="370"/>
      <c r="J137" s="80" t="s">
        <v>409</v>
      </c>
      <c r="K137" s="81">
        <v>43101</v>
      </c>
      <c r="L137" s="81">
        <v>43312</v>
      </c>
      <c r="M137" s="100" t="s">
        <v>257</v>
      </c>
      <c r="N137" s="87" t="s">
        <v>258</v>
      </c>
      <c r="O137" s="83" t="s">
        <v>258</v>
      </c>
      <c r="P137" s="422" t="s">
        <v>336</v>
      </c>
      <c r="Q137" s="422"/>
      <c r="R137" s="422"/>
      <c r="S137" s="84" t="s">
        <v>55</v>
      </c>
      <c r="T137" s="45" t="s">
        <v>38</v>
      </c>
      <c r="U137" s="65">
        <v>2</v>
      </c>
      <c r="V137" s="336">
        <f t="shared" si="17"/>
        <v>2</v>
      </c>
      <c r="W137" s="336">
        <v>2</v>
      </c>
      <c r="X137" s="56">
        <f t="shared" si="18"/>
        <v>1</v>
      </c>
      <c r="Y137" s="283">
        <f t="shared" si="19"/>
        <v>1</v>
      </c>
    </row>
    <row r="138" spans="1:25" s="86" customFormat="1" ht="215.25" customHeight="1" x14ac:dyDescent="0.25">
      <c r="A138" s="368" t="s">
        <v>931</v>
      </c>
      <c r="B138" s="368"/>
      <c r="C138" s="76" t="s">
        <v>792</v>
      </c>
      <c r="D138" s="79" t="s">
        <v>255</v>
      </c>
      <c r="E138" s="78" t="s">
        <v>2114</v>
      </c>
      <c r="F138" s="463" t="s">
        <v>926</v>
      </c>
      <c r="G138" s="463"/>
      <c r="H138" s="370" t="s">
        <v>934</v>
      </c>
      <c r="I138" s="370"/>
      <c r="J138" s="80" t="s">
        <v>409</v>
      </c>
      <c r="K138" s="81">
        <v>43101</v>
      </c>
      <c r="L138" s="81">
        <v>43310</v>
      </c>
      <c r="M138" s="100" t="s">
        <v>257</v>
      </c>
      <c r="N138" s="87" t="s">
        <v>258</v>
      </c>
      <c r="O138" s="83" t="s">
        <v>258</v>
      </c>
      <c r="P138" s="422" t="s">
        <v>337</v>
      </c>
      <c r="Q138" s="422"/>
      <c r="R138" s="422"/>
      <c r="S138" s="84" t="s">
        <v>55</v>
      </c>
      <c r="T138" s="45" t="s">
        <v>123</v>
      </c>
      <c r="U138" s="85">
        <v>1</v>
      </c>
      <c r="V138" s="332">
        <f t="shared" si="17"/>
        <v>1</v>
      </c>
      <c r="W138" s="239">
        <v>1</v>
      </c>
      <c r="X138" s="56">
        <f t="shared" si="18"/>
        <v>1</v>
      </c>
      <c r="Y138" s="283">
        <f t="shared" si="19"/>
        <v>1</v>
      </c>
    </row>
    <row r="139" spans="1:25" s="86" customFormat="1" ht="215.25" customHeight="1" x14ac:dyDescent="0.25">
      <c r="A139" s="368" t="s">
        <v>935</v>
      </c>
      <c r="B139" s="368"/>
      <c r="C139" s="76" t="s">
        <v>792</v>
      </c>
      <c r="D139" s="79" t="s">
        <v>255</v>
      </c>
      <c r="E139" s="78" t="s">
        <v>2114</v>
      </c>
      <c r="F139" s="463" t="s">
        <v>926</v>
      </c>
      <c r="G139" s="463"/>
      <c r="H139" s="370" t="s">
        <v>936</v>
      </c>
      <c r="I139" s="370"/>
      <c r="J139" s="80" t="s">
        <v>409</v>
      </c>
      <c r="K139" s="81">
        <v>43101</v>
      </c>
      <c r="L139" s="81">
        <v>43465</v>
      </c>
      <c r="M139" s="100" t="s">
        <v>257</v>
      </c>
      <c r="N139" s="87" t="s">
        <v>258</v>
      </c>
      <c r="O139" s="83" t="s">
        <v>258</v>
      </c>
      <c r="P139" s="422" t="s">
        <v>338</v>
      </c>
      <c r="Q139" s="422"/>
      <c r="R139" s="422"/>
      <c r="S139" s="84" t="s">
        <v>55</v>
      </c>
      <c r="T139" s="45" t="s">
        <v>38</v>
      </c>
      <c r="U139" s="85">
        <v>1</v>
      </c>
      <c r="V139" s="332">
        <f t="shared" si="17"/>
        <v>1</v>
      </c>
      <c r="W139" s="239">
        <v>1</v>
      </c>
      <c r="X139" s="56">
        <f t="shared" si="18"/>
        <v>1</v>
      </c>
      <c r="Y139" s="283">
        <f t="shared" si="19"/>
        <v>1</v>
      </c>
    </row>
    <row r="140" spans="1:25" s="86" customFormat="1" ht="215.25" customHeight="1" x14ac:dyDescent="0.25">
      <c r="A140" s="368" t="s">
        <v>937</v>
      </c>
      <c r="B140" s="368"/>
      <c r="C140" s="76" t="s">
        <v>792</v>
      </c>
      <c r="D140" s="79" t="s">
        <v>255</v>
      </c>
      <c r="E140" s="78" t="s">
        <v>2114</v>
      </c>
      <c r="F140" s="463" t="s">
        <v>926</v>
      </c>
      <c r="G140" s="463"/>
      <c r="H140" s="370" t="s">
        <v>938</v>
      </c>
      <c r="I140" s="370"/>
      <c r="J140" s="80" t="s">
        <v>409</v>
      </c>
      <c r="K140" s="81">
        <v>43101</v>
      </c>
      <c r="L140" s="81" t="s">
        <v>939</v>
      </c>
      <c r="M140" s="100" t="s">
        <v>257</v>
      </c>
      <c r="N140" s="87" t="s">
        <v>258</v>
      </c>
      <c r="O140" s="83" t="s">
        <v>258</v>
      </c>
      <c r="P140" s="422" t="s">
        <v>339</v>
      </c>
      <c r="Q140" s="422"/>
      <c r="R140" s="422"/>
      <c r="S140" s="84" t="s">
        <v>55</v>
      </c>
      <c r="T140" s="45" t="s">
        <v>38</v>
      </c>
      <c r="U140" s="85">
        <v>1</v>
      </c>
      <c r="V140" s="332">
        <f t="shared" si="17"/>
        <v>1</v>
      </c>
      <c r="W140" s="239">
        <v>1</v>
      </c>
      <c r="X140" s="56">
        <f t="shared" si="18"/>
        <v>1</v>
      </c>
      <c r="Y140" s="283">
        <f t="shared" si="19"/>
        <v>1</v>
      </c>
    </row>
    <row r="141" spans="1:25" s="86" customFormat="1" ht="215.25" customHeight="1" x14ac:dyDescent="0.25">
      <c r="A141" s="368" t="s">
        <v>937</v>
      </c>
      <c r="B141" s="368"/>
      <c r="C141" s="76" t="s">
        <v>792</v>
      </c>
      <c r="D141" s="79" t="s">
        <v>255</v>
      </c>
      <c r="E141" s="78" t="s">
        <v>2114</v>
      </c>
      <c r="F141" s="463" t="s">
        <v>926</v>
      </c>
      <c r="G141" s="463"/>
      <c r="H141" s="370" t="s">
        <v>940</v>
      </c>
      <c r="I141" s="370"/>
      <c r="J141" s="80" t="s">
        <v>409</v>
      </c>
      <c r="K141" s="81">
        <v>43101</v>
      </c>
      <c r="L141" s="81" t="s">
        <v>939</v>
      </c>
      <c r="M141" s="100" t="s">
        <v>257</v>
      </c>
      <c r="N141" s="87" t="s">
        <v>258</v>
      </c>
      <c r="O141" s="83" t="s">
        <v>258</v>
      </c>
      <c r="P141" s="422" t="s">
        <v>340</v>
      </c>
      <c r="Q141" s="422"/>
      <c r="R141" s="422"/>
      <c r="S141" s="84" t="s">
        <v>55</v>
      </c>
      <c r="T141" s="45" t="s">
        <v>38</v>
      </c>
      <c r="U141" s="85">
        <v>1</v>
      </c>
      <c r="V141" s="332">
        <f t="shared" si="17"/>
        <v>1</v>
      </c>
      <c r="W141" s="239">
        <v>1</v>
      </c>
      <c r="X141" s="56">
        <f t="shared" si="18"/>
        <v>1</v>
      </c>
      <c r="Y141" s="283">
        <f t="shared" si="19"/>
        <v>1</v>
      </c>
    </row>
    <row r="142" spans="1:25" s="86" customFormat="1" ht="203.25" customHeight="1" x14ac:dyDescent="0.25">
      <c r="A142" s="368" t="s">
        <v>941</v>
      </c>
      <c r="B142" s="368"/>
      <c r="C142" s="76" t="s">
        <v>792</v>
      </c>
      <c r="D142" s="79" t="s">
        <v>255</v>
      </c>
      <c r="E142" s="78" t="s">
        <v>2114</v>
      </c>
      <c r="F142" s="463" t="s">
        <v>926</v>
      </c>
      <c r="G142" s="463"/>
      <c r="H142" s="370" t="s">
        <v>942</v>
      </c>
      <c r="I142" s="370"/>
      <c r="J142" s="80" t="s">
        <v>409</v>
      </c>
      <c r="K142" s="81">
        <v>43101</v>
      </c>
      <c r="L142" s="81" t="s">
        <v>500</v>
      </c>
      <c r="M142" s="100" t="s">
        <v>257</v>
      </c>
      <c r="N142" s="87" t="s">
        <v>258</v>
      </c>
      <c r="O142" s="83" t="s">
        <v>258</v>
      </c>
      <c r="P142" s="422" t="s">
        <v>340</v>
      </c>
      <c r="Q142" s="422"/>
      <c r="R142" s="422"/>
      <c r="S142" s="84" t="s">
        <v>55</v>
      </c>
      <c r="T142" s="45" t="s">
        <v>38</v>
      </c>
      <c r="U142" s="85">
        <v>1</v>
      </c>
      <c r="V142" s="332">
        <f t="shared" si="17"/>
        <v>1</v>
      </c>
      <c r="W142" s="239">
        <v>1</v>
      </c>
      <c r="X142" s="56">
        <f t="shared" si="18"/>
        <v>1</v>
      </c>
      <c r="Y142" s="283">
        <f t="shared" si="19"/>
        <v>1</v>
      </c>
    </row>
    <row r="143" spans="1:25" s="110" customFormat="1" ht="190.5" customHeight="1" x14ac:dyDescent="0.25">
      <c r="A143" s="368" t="s">
        <v>923</v>
      </c>
      <c r="B143" s="368"/>
      <c r="C143" s="76" t="s">
        <v>792</v>
      </c>
      <c r="D143" s="79" t="s">
        <v>255</v>
      </c>
      <c r="E143" s="78" t="s">
        <v>2114</v>
      </c>
      <c r="F143" s="463" t="s">
        <v>926</v>
      </c>
      <c r="G143" s="463"/>
      <c r="H143" s="370" t="s">
        <v>943</v>
      </c>
      <c r="I143" s="370"/>
      <c r="J143" s="80" t="s">
        <v>944</v>
      </c>
      <c r="K143" s="81">
        <v>43101</v>
      </c>
      <c r="L143" s="81" t="s">
        <v>500</v>
      </c>
      <c r="M143" s="100" t="s">
        <v>257</v>
      </c>
      <c r="N143" s="87" t="s">
        <v>258</v>
      </c>
      <c r="O143" s="83" t="s">
        <v>258</v>
      </c>
      <c r="P143" s="422" t="s">
        <v>945</v>
      </c>
      <c r="Q143" s="422"/>
      <c r="R143" s="422"/>
      <c r="S143" s="84" t="s">
        <v>55</v>
      </c>
      <c r="T143" s="45" t="s">
        <v>38</v>
      </c>
      <c r="U143" s="85">
        <v>1</v>
      </c>
      <c r="V143" s="332">
        <f t="shared" si="17"/>
        <v>1</v>
      </c>
      <c r="W143" s="239">
        <v>1</v>
      </c>
      <c r="X143" s="56">
        <f t="shared" si="18"/>
        <v>1</v>
      </c>
      <c r="Y143" s="283">
        <f t="shared" si="19"/>
        <v>1</v>
      </c>
    </row>
    <row r="144" spans="1:25" s="110" customFormat="1" ht="10.5" customHeight="1" x14ac:dyDescent="0.25">
      <c r="A144" s="111"/>
      <c r="B144" s="111"/>
      <c r="C144" s="75"/>
      <c r="D144" s="75"/>
      <c r="E144" s="111"/>
      <c r="F144" s="111"/>
      <c r="G144" s="111"/>
      <c r="H144" s="111"/>
      <c r="I144" s="111"/>
      <c r="J144" s="111"/>
      <c r="K144" s="111"/>
      <c r="L144" s="111"/>
      <c r="M144" s="111"/>
      <c r="N144" s="111"/>
      <c r="O144" s="111"/>
      <c r="P144" s="111"/>
      <c r="Q144" s="111"/>
      <c r="R144" s="111"/>
      <c r="S144" s="112"/>
      <c r="T144" s="111"/>
      <c r="U144" s="111"/>
      <c r="V144" s="115"/>
    </row>
    <row r="145" spans="1:66" s="6" customFormat="1" ht="10.5" customHeight="1" x14ac:dyDescent="0.25">
      <c r="A145" s="116"/>
      <c r="B145" s="116"/>
      <c r="C145" s="116"/>
      <c r="D145" s="116"/>
      <c r="E145" s="116"/>
      <c r="F145" s="116"/>
      <c r="G145" s="116"/>
      <c r="H145" s="116"/>
      <c r="I145" s="116"/>
      <c r="J145" s="116"/>
      <c r="K145" s="116"/>
      <c r="L145" s="116"/>
      <c r="M145" s="116"/>
      <c r="N145" s="116"/>
      <c r="O145" s="117"/>
      <c r="P145" s="118"/>
      <c r="Q145" s="118"/>
      <c r="R145" s="118"/>
      <c r="S145" s="119"/>
      <c r="T145" s="118"/>
      <c r="U145" s="120"/>
    </row>
    <row r="146" spans="1:66" ht="101.25" customHeight="1" x14ac:dyDescent="0.25">
      <c r="A146" s="423" t="s">
        <v>262</v>
      </c>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BM146" s="2"/>
      <c r="BN146" s="2"/>
    </row>
    <row r="147" spans="1:66" ht="21" customHeight="1" thickBot="1" x14ac:dyDescent="0.3">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30"/>
      <c r="W147" s="30"/>
      <c r="BM147" s="2"/>
      <c r="BN147" s="2"/>
    </row>
    <row r="148" spans="1:66" ht="66" customHeight="1" thickTop="1" x14ac:dyDescent="0.25">
      <c r="A148" s="124"/>
      <c r="B148" s="124"/>
      <c r="C148" s="124"/>
      <c r="D148" s="124"/>
      <c r="E148" s="357" t="s">
        <v>263</v>
      </c>
      <c r="F148" s="357"/>
      <c r="G148" s="357"/>
      <c r="H148" s="357"/>
      <c r="I148" s="357"/>
      <c r="J148" s="357"/>
      <c r="K148" s="358"/>
      <c r="L148" s="358"/>
      <c r="M148" s="358"/>
      <c r="N148" s="358"/>
      <c r="O148" s="358"/>
      <c r="P148" s="358"/>
      <c r="Q148" s="114"/>
      <c r="R148" s="114"/>
      <c r="S148" s="114"/>
      <c r="T148" s="114"/>
      <c r="U148" s="114"/>
      <c r="BM148" s="2"/>
      <c r="BN148" s="2"/>
    </row>
    <row r="149" spans="1:66" ht="62.25" customHeight="1" x14ac:dyDescent="0.25">
      <c r="A149" s="124"/>
      <c r="B149" s="124"/>
      <c r="C149" s="124"/>
      <c r="D149" s="124"/>
      <c r="E149" s="359" t="s">
        <v>264</v>
      </c>
      <c r="F149" s="359"/>
      <c r="G149" s="360" t="s">
        <v>265</v>
      </c>
      <c r="H149" s="360"/>
      <c r="I149" s="125" t="s">
        <v>26</v>
      </c>
      <c r="J149" s="126" t="s">
        <v>27</v>
      </c>
      <c r="K149" s="361"/>
      <c r="L149" s="361"/>
      <c r="M149" s="361"/>
      <c r="N149" s="361"/>
      <c r="O149" s="361"/>
      <c r="P149" s="361"/>
      <c r="Q149" s="127"/>
      <c r="R149" s="127"/>
      <c r="S149" s="127"/>
      <c r="T149" s="127"/>
      <c r="U149" s="127"/>
      <c r="BM149" s="2"/>
      <c r="BN149" s="2"/>
    </row>
    <row r="150" spans="1:66" ht="40.5" customHeight="1" thickBot="1" x14ac:dyDescent="0.3">
      <c r="A150" s="124"/>
      <c r="B150" s="124"/>
      <c r="C150" s="124"/>
      <c r="D150" s="124"/>
      <c r="E150" s="362">
        <v>2167876760</v>
      </c>
      <c r="F150" s="362"/>
      <c r="G150" s="363">
        <v>1310518033</v>
      </c>
      <c r="H150" s="363"/>
      <c r="I150" s="466">
        <f>I158</f>
        <v>1</v>
      </c>
      <c r="J150" s="349">
        <f>I150</f>
        <v>1</v>
      </c>
      <c r="K150" s="361"/>
      <c r="L150" s="361"/>
      <c r="M150" s="361"/>
      <c r="N150" s="361"/>
      <c r="O150" s="361"/>
      <c r="P150" s="361"/>
      <c r="Q150" s="127"/>
      <c r="R150" s="127"/>
      <c r="S150" s="127"/>
      <c r="T150" s="127"/>
      <c r="U150" s="127"/>
      <c r="BM150" s="2"/>
      <c r="BN150" s="2"/>
    </row>
    <row r="151" spans="1:66" ht="40.5" customHeight="1" thickTop="1" thickBot="1" x14ac:dyDescent="0.3">
      <c r="A151" s="124"/>
      <c r="B151" s="124"/>
      <c r="C151" s="124"/>
      <c r="D151" s="124"/>
      <c r="E151" s="362"/>
      <c r="F151" s="362"/>
      <c r="G151" s="363"/>
      <c r="H151" s="363"/>
      <c r="I151" s="466"/>
      <c r="J151" s="350"/>
      <c r="K151" s="361"/>
      <c r="L151" s="361"/>
      <c r="M151" s="361"/>
      <c r="N151" s="361"/>
      <c r="O151" s="361"/>
      <c r="P151" s="361"/>
      <c r="Q151" s="127"/>
      <c r="R151" s="127"/>
      <c r="S151" s="127"/>
      <c r="T151" s="127"/>
      <c r="BM151" s="2"/>
      <c r="BN151" s="2"/>
    </row>
    <row r="152" spans="1:66" ht="40.5" customHeight="1" thickTop="1" thickBot="1" x14ac:dyDescent="0.3">
      <c r="A152" s="16"/>
      <c r="B152" s="124"/>
      <c r="C152" s="124"/>
      <c r="D152" s="124"/>
      <c r="E152" s="362"/>
      <c r="F152" s="362"/>
      <c r="G152" s="363"/>
      <c r="H152" s="363"/>
      <c r="I152" s="466"/>
      <c r="J152" s="351"/>
      <c r="K152" s="361"/>
      <c r="L152" s="361"/>
      <c r="M152" s="361"/>
      <c r="N152" s="361"/>
      <c r="O152" s="361"/>
      <c r="P152" s="361"/>
      <c r="Q152" s="420">
        <v>2018</v>
      </c>
      <c r="R152" s="420"/>
      <c r="S152" s="420"/>
      <c r="T152" s="420"/>
      <c r="BM152" s="2"/>
      <c r="BN152" s="2"/>
    </row>
    <row r="153" spans="1:66" ht="110.25" customHeight="1" thickTop="1" x14ac:dyDescent="0.25">
      <c r="A153" s="352" t="s">
        <v>266</v>
      </c>
      <c r="B153" s="352"/>
      <c r="C153" s="352"/>
      <c r="D153" s="74" t="s">
        <v>267</v>
      </c>
      <c r="E153" s="129" t="s">
        <v>264</v>
      </c>
      <c r="F153" s="129" t="s">
        <v>26</v>
      </c>
      <c r="G153" s="353" t="s">
        <v>265</v>
      </c>
      <c r="H153" s="353"/>
      <c r="I153" s="129" t="s">
        <v>268</v>
      </c>
      <c r="J153" s="130" t="s">
        <v>27</v>
      </c>
      <c r="K153" s="352" t="s">
        <v>269</v>
      </c>
      <c r="L153" s="352"/>
      <c r="M153" s="352"/>
      <c r="N153" s="352"/>
      <c r="O153" s="131" t="s">
        <v>22</v>
      </c>
      <c r="P153" s="248" t="s">
        <v>270</v>
      </c>
      <c r="Q153" s="132" t="s">
        <v>35</v>
      </c>
      <c r="R153" s="133" t="s">
        <v>271</v>
      </c>
      <c r="S153" s="50" t="s">
        <v>26</v>
      </c>
      <c r="T153" s="134" t="s">
        <v>27</v>
      </c>
      <c r="BM153" s="2"/>
      <c r="BN153" s="2"/>
    </row>
    <row r="154" spans="1:66" ht="226.5" customHeight="1" x14ac:dyDescent="0.25">
      <c r="A154" s="354" t="s">
        <v>272</v>
      </c>
      <c r="B154" s="465" t="s">
        <v>802</v>
      </c>
      <c r="C154" s="465"/>
      <c r="D154" s="187" t="s">
        <v>801</v>
      </c>
      <c r="E154" s="188">
        <v>333744634</v>
      </c>
      <c r="F154" s="137">
        <f>+E154/$E$158</f>
        <v>0.12748676297504546</v>
      </c>
      <c r="G154" s="414">
        <f>+E154</f>
        <v>333744634</v>
      </c>
      <c r="H154" s="414"/>
      <c r="I154" s="138">
        <f>G154/E154</f>
        <v>1</v>
      </c>
      <c r="J154" s="283">
        <f>I154</f>
        <v>1</v>
      </c>
      <c r="K154" s="464" t="s">
        <v>946</v>
      </c>
      <c r="L154" s="464"/>
      <c r="M154" s="464"/>
      <c r="N154" s="464"/>
      <c r="O154" s="139" t="s">
        <v>34</v>
      </c>
      <c r="P154" s="189">
        <v>0.9</v>
      </c>
      <c r="Q154" s="190">
        <v>0.6</v>
      </c>
      <c r="R154" s="190">
        <v>0.6</v>
      </c>
      <c r="S154" s="191">
        <f>+R154/Q154</f>
        <v>1</v>
      </c>
      <c r="T154" s="283">
        <f>S154</f>
        <v>1</v>
      </c>
      <c r="BM154" s="2"/>
      <c r="BN154" s="2"/>
    </row>
    <row r="155" spans="1:66" ht="151.5" customHeight="1" x14ac:dyDescent="0.25">
      <c r="A155" s="354"/>
      <c r="B155" s="465" t="s">
        <v>947</v>
      </c>
      <c r="C155" s="465"/>
      <c r="D155" s="187" t="s">
        <v>924</v>
      </c>
      <c r="E155" s="188">
        <v>289000000</v>
      </c>
      <c r="F155" s="137">
        <f>+E155/$E$158</f>
        <v>0.11039480712606196</v>
      </c>
      <c r="G155" s="414">
        <f>+E155</f>
        <v>289000000</v>
      </c>
      <c r="H155" s="414"/>
      <c r="I155" s="138">
        <f>G155/E155</f>
        <v>1</v>
      </c>
      <c r="J155" s="283">
        <f>I155</f>
        <v>1</v>
      </c>
      <c r="K155" s="464" t="s">
        <v>948</v>
      </c>
      <c r="L155" s="464"/>
      <c r="M155" s="464"/>
      <c r="N155" s="464"/>
      <c r="O155" s="139" t="s">
        <v>38</v>
      </c>
      <c r="P155" s="189">
        <v>0.6</v>
      </c>
      <c r="Q155" s="190">
        <v>0.25</v>
      </c>
      <c r="R155" s="190">
        <v>0.25</v>
      </c>
      <c r="S155" s="191">
        <f>+R155/Q155</f>
        <v>1</v>
      </c>
      <c r="T155" s="283">
        <f>S155</f>
        <v>1</v>
      </c>
      <c r="BM155" s="2"/>
      <c r="BN155" s="2"/>
    </row>
    <row r="156" spans="1:66" ht="243" customHeight="1" x14ac:dyDescent="0.25">
      <c r="A156" s="354"/>
      <c r="B156" s="465" t="s">
        <v>870</v>
      </c>
      <c r="C156" s="465"/>
      <c r="D156" s="187" t="s">
        <v>763</v>
      </c>
      <c r="E156" s="188">
        <v>1767784126</v>
      </c>
      <c r="F156" s="137">
        <f>+E156/$E$158</f>
        <v>0.67527400564112117</v>
      </c>
      <c r="G156" s="414">
        <f>+E156</f>
        <v>1767784126</v>
      </c>
      <c r="H156" s="414"/>
      <c r="I156" s="138">
        <f>G156/E156</f>
        <v>1</v>
      </c>
      <c r="J156" s="283">
        <f>I156</f>
        <v>1</v>
      </c>
      <c r="K156" s="464" t="s">
        <v>949</v>
      </c>
      <c r="L156" s="464"/>
      <c r="M156" s="464"/>
      <c r="N156" s="464"/>
      <c r="O156" s="139" t="s">
        <v>123</v>
      </c>
      <c r="P156" s="189">
        <v>1</v>
      </c>
      <c r="Q156" s="190">
        <v>1</v>
      </c>
      <c r="R156" s="190">
        <v>1</v>
      </c>
      <c r="S156" s="191">
        <f>+R156/Q156</f>
        <v>1</v>
      </c>
      <c r="T156" s="283">
        <f>S156</f>
        <v>1</v>
      </c>
      <c r="BM156" s="2"/>
      <c r="BN156" s="2"/>
    </row>
    <row r="157" spans="1:66" ht="283.5" customHeight="1" x14ac:dyDescent="0.25">
      <c r="A157" s="354"/>
      <c r="B157" s="465" t="s">
        <v>926</v>
      </c>
      <c r="C157" s="465"/>
      <c r="D157" s="187" t="s">
        <v>911</v>
      </c>
      <c r="E157" s="188">
        <v>227348000</v>
      </c>
      <c r="F157" s="137">
        <f>+E157/$E$158</f>
        <v>8.6844424257771405E-2</v>
      </c>
      <c r="G157" s="414">
        <f>+E157</f>
        <v>227348000</v>
      </c>
      <c r="H157" s="414"/>
      <c r="I157" s="138">
        <f>G157/E157</f>
        <v>1</v>
      </c>
      <c r="J157" s="283">
        <f>I157</f>
        <v>1</v>
      </c>
      <c r="K157" s="464" t="s">
        <v>950</v>
      </c>
      <c r="L157" s="464"/>
      <c r="M157" s="464"/>
      <c r="N157" s="464"/>
      <c r="O157" s="139" t="s">
        <v>123</v>
      </c>
      <c r="P157" s="189">
        <v>1</v>
      </c>
      <c r="Q157" s="190">
        <v>1</v>
      </c>
      <c r="R157" s="190">
        <v>1</v>
      </c>
      <c r="S157" s="191">
        <f>+R157/Q157</f>
        <v>1</v>
      </c>
      <c r="T157" s="283">
        <f>S157</f>
        <v>1</v>
      </c>
      <c r="BM157" s="2"/>
      <c r="BN157" s="2"/>
    </row>
    <row r="158" spans="1:66" ht="229.5" customHeight="1" x14ac:dyDescent="0.25">
      <c r="A158" s="340" t="s">
        <v>279</v>
      </c>
      <c r="B158" s="340"/>
      <c r="C158" s="340"/>
      <c r="D158" s="144"/>
      <c r="E158" s="192">
        <f>+SUM(E154:E157)</f>
        <v>2617876760</v>
      </c>
      <c r="F158" s="249">
        <v>1</v>
      </c>
      <c r="G158" s="415">
        <f>+SUM(G154:H157)</f>
        <v>2617876760</v>
      </c>
      <c r="H158" s="415"/>
      <c r="I158" s="237">
        <f>+G158/E158</f>
        <v>1</v>
      </c>
      <c r="J158" s="283">
        <f>I158</f>
        <v>1</v>
      </c>
      <c r="K158" s="342"/>
      <c r="L158" s="342"/>
      <c r="M158" s="342"/>
      <c r="N158" s="342"/>
      <c r="O158" s="146"/>
      <c r="P158" s="30"/>
      <c r="Q158" s="30"/>
      <c r="R158" s="30"/>
      <c r="S158" s="147"/>
      <c r="T158" s="30"/>
      <c r="U158" s="30"/>
      <c r="V158" s="30"/>
      <c r="W158" s="30"/>
      <c r="X158" s="30"/>
      <c r="Y158" s="30"/>
      <c r="Z158" s="30"/>
      <c r="AA158" s="30"/>
      <c r="AB158" s="30"/>
      <c r="AC158" s="30"/>
      <c r="AD158" s="30"/>
      <c r="AE158" s="148"/>
      <c r="AF158" s="149"/>
      <c r="AG158" s="30"/>
      <c r="AH158" s="30"/>
      <c r="AI158" s="30"/>
      <c r="AJ158" s="30"/>
      <c r="AK158" s="30"/>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6"/>
      <c r="BI158" s="6"/>
      <c r="BJ158" s="30"/>
      <c r="BK158" s="30"/>
      <c r="BL158" s="30"/>
      <c r="BM158" s="2"/>
      <c r="BN158" s="2"/>
    </row>
    <row r="159" spans="1:66" s="6" customFormat="1" ht="15.75" customHeight="1" thickBot="1" x14ac:dyDescent="0.3">
      <c r="A159" s="16"/>
      <c r="B159" s="16"/>
      <c r="C159" s="16"/>
      <c r="D159" s="16"/>
      <c r="E159" s="16"/>
      <c r="F159" s="16"/>
      <c r="G159" s="16"/>
      <c r="H159" s="16"/>
      <c r="I159" s="16"/>
      <c r="J159" s="16"/>
      <c r="K159" s="16"/>
      <c r="L159" s="16"/>
      <c r="M159" s="16"/>
      <c r="N159" s="16"/>
      <c r="O159" s="16"/>
      <c r="P159" s="16"/>
      <c r="Q159" s="16"/>
      <c r="R159" s="16"/>
      <c r="S159" s="47"/>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M159" s="30"/>
      <c r="BN159" s="2"/>
    </row>
    <row r="160" spans="1:66" ht="100.5" customHeight="1" thickTop="1" thickBot="1" x14ac:dyDescent="0.3">
      <c r="A160" s="343" t="s">
        <v>280</v>
      </c>
      <c r="B160" s="343"/>
      <c r="C160" s="344">
        <v>43465</v>
      </c>
      <c r="D160" s="344"/>
      <c r="E160" s="344"/>
      <c r="F160" s="16"/>
      <c r="G160" s="407" t="s">
        <v>346</v>
      </c>
      <c r="H160" s="407"/>
      <c r="I160" s="407"/>
      <c r="J160" s="151"/>
      <c r="K160" s="408" t="s">
        <v>282</v>
      </c>
      <c r="L160" s="408"/>
      <c r="N160" s="152"/>
      <c r="O160" s="409" t="s">
        <v>283</v>
      </c>
      <c r="P160" s="409"/>
      <c r="Q160" s="409"/>
      <c r="T160" s="152"/>
      <c r="U160" s="409" t="s">
        <v>284</v>
      </c>
      <c r="V160" s="409"/>
      <c r="W160" s="409"/>
      <c r="X160" s="409"/>
      <c r="AB160" s="405"/>
      <c r="AC160" s="405"/>
      <c r="AD160" s="406" t="s">
        <v>285</v>
      </c>
      <c r="AE160" s="406"/>
      <c r="AF160" s="406"/>
      <c r="AS160" s="30"/>
      <c r="AT160" s="30"/>
      <c r="AU160" s="16"/>
      <c r="AV160" s="30"/>
      <c r="AW160" s="30"/>
      <c r="AX160" s="30"/>
      <c r="AY160" s="30"/>
      <c r="AZ160" s="30"/>
      <c r="BA160" s="30"/>
      <c r="BB160" s="16"/>
      <c r="BC160" s="30"/>
      <c r="BD160" s="30"/>
      <c r="BE160" s="30"/>
      <c r="BF160" s="30"/>
      <c r="BG160" s="30"/>
      <c r="BH160" s="16"/>
      <c r="BI160" s="16"/>
      <c r="BJ160" s="16"/>
      <c r="BK160" s="16"/>
      <c r="BL160" s="6"/>
      <c r="BM160" s="30"/>
      <c r="BN160" s="2"/>
    </row>
    <row r="161" ht="13.5" thickTop="1" x14ac:dyDescent="0.25"/>
  </sheetData>
  <autoFilter ref="A67:Y143" xr:uid="{C310192C-932F-40C1-9BD3-7A01884233C8}">
    <filterColumn colId="0" showButton="0"/>
    <filterColumn colId="5" showButton="0"/>
    <filterColumn colId="7" showButton="0"/>
    <filterColumn colId="15" showButton="0"/>
    <filterColumn colId="16" showButton="0"/>
    <filterColumn colId="21" showButton="0"/>
    <filterColumn colId="22" showButton="0"/>
    <filterColumn colId="23" showButton="0"/>
  </autoFilter>
  <mergeCells count="523">
    <mergeCell ref="A10:C10"/>
    <mergeCell ref="E10:R10"/>
    <mergeCell ref="A11:C11"/>
    <mergeCell ref="E11:R11"/>
    <mergeCell ref="A12:D13"/>
    <mergeCell ref="E12:U13"/>
    <mergeCell ref="A3:BL3"/>
    <mergeCell ref="A5:BI5"/>
    <mergeCell ref="A6:C6"/>
    <mergeCell ref="E6:N6"/>
    <mergeCell ref="A8:C8"/>
    <mergeCell ref="E8:G8"/>
    <mergeCell ref="H8:I8"/>
    <mergeCell ref="J8:K8"/>
    <mergeCell ref="L8:N8"/>
    <mergeCell ref="A14:D14"/>
    <mergeCell ref="E14:U14"/>
    <mergeCell ref="A16:Y16"/>
    <mergeCell ref="A18:C19"/>
    <mergeCell ref="D18:E19"/>
    <mergeCell ref="F18:H19"/>
    <mergeCell ref="I18:I19"/>
    <mergeCell ref="J18:O19"/>
    <mergeCell ref="P18:S19"/>
    <mergeCell ref="T18:T19"/>
    <mergeCell ref="T21:T22"/>
    <mergeCell ref="U21:U22"/>
    <mergeCell ref="V21:V22"/>
    <mergeCell ref="W21:W22"/>
    <mergeCell ref="X21:X22"/>
    <mergeCell ref="Y21:Y22"/>
    <mergeCell ref="U18:U19"/>
    <mergeCell ref="V18:Y18"/>
    <mergeCell ref="A20:C22"/>
    <mergeCell ref="D20:E22"/>
    <mergeCell ref="F20:H22"/>
    <mergeCell ref="J20:O20"/>
    <mergeCell ref="P20:S20"/>
    <mergeCell ref="I21:I22"/>
    <mergeCell ref="J21:O22"/>
    <mergeCell ref="P21:S22"/>
    <mergeCell ref="A29:H29"/>
    <mergeCell ref="I29:N29"/>
    <mergeCell ref="P29:R29"/>
    <mergeCell ref="A32:Y32"/>
    <mergeCell ref="A34:B34"/>
    <mergeCell ref="C34:Y34"/>
    <mergeCell ref="A25:Y25"/>
    <mergeCell ref="A27:H28"/>
    <mergeCell ref="I27:N28"/>
    <mergeCell ref="O27:O28"/>
    <mergeCell ref="P27:R28"/>
    <mergeCell ref="S27:S28"/>
    <mergeCell ref="T27:T28"/>
    <mergeCell ref="U27:U28"/>
    <mergeCell ref="V27:Y27"/>
    <mergeCell ref="A35:B35"/>
    <mergeCell ref="C35:Y35"/>
    <mergeCell ref="A36:B36"/>
    <mergeCell ref="C36:Y36"/>
    <mergeCell ref="A38:B39"/>
    <mergeCell ref="C38:C39"/>
    <mergeCell ref="D38:D39"/>
    <mergeCell ref="E38:E39"/>
    <mergeCell ref="F38:I39"/>
    <mergeCell ref="J38:J39"/>
    <mergeCell ref="U38:U39"/>
    <mergeCell ref="V38:Y38"/>
    <mergeCell ref="T38:T39"/>
    <mergeCell ref="A40:B40"/>
    <mergeCell ref="F40:I40"/>
    <mergeCell ref="L40:N40"/>
    <mergeCell ref="P40:R40"/>
    <mergeCell ref="K38:K39"/>
    <mergeCell ref="L38:N39"/>
    <mergeCell ref="O38:O39"/>
    <mergeCell ref="P38:R39"/>
    <mergeCell ref="S38:S39"/>
    <mergeCell ref="A43:B43"/>
    <mergeCell ref="F43:I43"/>
    <mergeCell ref="L43:N43"/>
    <mergeCell ref="P43:R43"/>
    <mergeCell ref="A44:B44"/>
    <mergeCell ref="F44:I44"/>
    <mergeCell ref="L44:N44"/>
    <mergeCell ref="P44:R44"/>
    <mergeCell ref="A41:B41"/>
    <mergeCell ref="F41:I41"/>
    <mergeCell ref="L41:N41"/>
    <mergeCell ref="P41:R41"/>
    <mergeCell ref="A42:B42"/>
    <mergeCell ref="F42:I42"/>
    <mergeCell ref="L42:N42"/>
    <mergeCell ref="P42:R42"/>
    <mergeCell ref="A47:B47"/>
    <mergeCell ref="F47:I47"/>
    <mergeCell ref="L47:N47"/>
    <mergeCell ref="P47:R47"/>
    <mergeCell ref="A48:B48"/>
    <mergeCell ref="F48:I48"/>
    <mergeCell ref="L48:N48"/>
    <mergeCell ref="P48:R48"/>
    <mergeCell ref="A45:B45"/>
    <mergeCell ref="F45:I45"/>
    <mergeCell ref="L45:N45"/>
    <mergeCell ref="P45:R45"/>
    <mergeCell ref="A46:B46"/>
    <mergeCell ref="F46:I46"/>
    <mergeCell ref="L46:N46"/>
    <mergeCell ref="P46:R46"/>
    <mergeCell ref="A51:B51"/>
    <mergeCell ref="F51:I51"/>
    <mergeCell ref="L51:N51"/>
    <mergeCell ref="P51:R51"/>
    <mergeCell ref="A52:B52"/>
    <mergeCell ref="F52:I52"/>
    <mergeCell ref="L52:N52"/>
    <mergeCell ref="P52:R52"/>
    <mergeCell ref="A49:B49"/>
    <mergeCell ref="F49:I49"/>
    <mergeCell ref="L49:N49"/>
    <mergeCell ref="P49:R49"/>
    <mergeCell ref="A50:B50"/>
    <mergeCell ref="F50:I50"/>
    <mergeCell ref="L50:N50"/>
    <mergeCell ref="P50:R50"/>
    <mergeCell ref="A55:B55"/>
    <mergeCell ref="F55:I55"/>
    <mergeCell ref="L55:N55"/>
    <mergeCell ref="P55:R55"/>
    <mergeCell ref="A56:B56"/>
    <mergeCell ref="F56:I56"/>
    <mergeCell ref="L56:N56"/>
    <mergeCell ref="P56:R56"/>
    <mergeCell ref="A53:B53"/>
    <mergeCell ref="F53:I53"/>
    <mergeCell ref="L53:N53"/>
    <mergeCell ref="P53:R53"/>
    <mergeCell ref="A54:B54"/>
    <mergeCell ref="F54:I54"/>
    <mergeCell ref="L54:N54"/>
    <mergeCell ref="P54:R54"/>
    <mergeCell ref="A59:B59"/>
    <mergeCell ref="F59:I59"/>
    <mergeCell ref="L59:N59"/>
    <mergeCell ref="P59:R59"/>
    <mergeCell ref="A60:B60"/>
    <mergeCell ref="F60:I60"/>
    <mergeCell ref="L60:N60"/>
    <mergeCell ref="P60:R60"/>
    <mergeCell ref="A57:B57"/>
    <mergeCell ref="F57:I57"/>
    <mergeCell ref="L57:N57"/>
    <mergeCell ref="P57:R57"/>
    <mergeCell ref="A58:B58"/>
    <mergeCell ref="F58:I58"/>
    <mergeCell ref="L58:N58"/>
    <mergeCell ref="P58:R58"/>
    <mergeCell ref="A61:B61"/>
    <mergeCell ref="F61:I61"/>
    <mergeCell ref="L61:N61"/>
    <mergeCell ref="P61:R61"/>
    <mergeCell ref="A62:B62"/>
    <mergeCell ref="C62:F62"/>
    <mergeCell ref="G62:I62"/>
    <mergeCell ref="J62:L62"/>
    <mergeCell ref="P62:S62"/>
    <mergeCell ref="A65:Y65"/>
    <mergeCell ref="A67:B68"/>
    <mergeCell ref="C67:C68"/>
    <mergeCell ref="D67:D68"/>
    <mergeCell ref="E67:E68"/>
    <mergeCell ref="F67:G68"/>
    <mergeCell ref="H67:I68"/>
    <mergeCell ref="J67:J68"/>
    <mergeCell ref="K67:K68"/>
    <mergeCell ref="L67:L68"/>
    <mergeCell ref="V67:Y67"/>
    <mergeCell ref="T67:T68"/>
    <mergeCell ref="U67:U68"/>
    <mergeCell ref="A69:B69"/>
    <mergeCell ref="F69:G69"/>
    <mergeCell ref="H69:I69"/>
    <mergeCell ref="P69:R69"/>
    <mergeCell ref="M67:M68"/>
    <mergeCell ref="N67:N68"/>
    <mergeCell ref="O67:O68"/>
    <mergeCell ref="P67:R68"/>
    <mergeCell ref="S67:S68"/>
    <mergeCell ref="A80:B80"/>
    <mergeCell ref="F80:G80"/>
    <mergeCell ref="H80:I80"/>
    <mergeCell ref="P80:R80"/>
    <mergeCell ref="A81:B81"/>
    <mergeCell ref="F81:G81"/>
    <mergeCell ref="H81:I81"/>
    <mergeCell ref="P81:R81"/>
    <mergeCell ref="A108:B108"/>
    <mergeCell ref="F108:G108"/>
    <mergeCell ref="H108:I108"/>
    <mergeCell ref="P108:R108"/>
    <mergeCell ref="A86:B86"/>
    <mergeCell ref="F86:G86"/>
    <mergeCell ref="H86:I86"/>
    <mergeCell ref="P86:R86"/>
    <mergeCell ref="A105:B105"/>
    <mergeCell ref="P105:R105"/>
    <mergeCell ref="A106:B106"/>
    <mergeCell ref="P106:R106"/>
    <mergeCell ref="A84:B84"/>
    <mergeCell ref="F84:G84"/>
    <mergeCell ref="H84:I84"/>
    <mergeCell ref="P84:R84"/>
    <mergeCell ref="A111:B111"/>
    <mergeCell ref="F111:G111"/>
    <mergeCell ref="H111:I111"/>
    <mergeCell ref="P111:R111"/>
    <mergeCell ref="A112:B112"/>
    <mergeCell ref="F112:G112"/>
    <mergeCell ref="H112:I112"/>
    <mergeCell ref="P112:R112"/>
    <mergeCell ref="A109:B109"/>
    <mergeCell ref="F109:G109"/>
    <mergeCell ref="H109:I109"/>
    <mergeCell ref="P109:R109"/>
    <mergeCell ref="A110:B110"/>
    <mergeCell ref="F110:G110"/>
    <mergeCell ref="H110:I110"/>
    <mergeCell ref="P110:R110"/>
    <mergeCell ref="F105:G105"/>
    <mergeCell ref="H105:I105"/>
    <mergeCell ref="A119:B119"/>
    <mergeCell ref="F119:G119"/>
    <mergeCell ref="H119:I119"/>
    <mergeCell ref="P119:R119"/>
    <mergeCell ref="A120:B120"/>
    <mergeCell ref="F120:G120"/>
    <mergeCell ref="H120:I120"/>
    <mergeCell ref="P120:R120"/>
    <mergeCell ref="A117:B117"/>
    <mergeCell ref="F117:G117"/>
    <mergeCell ref="H117:I117"/>
    <mergeCell ref="P117:R117"/>
    <mergeCell ref="A118:B118"/>
    <mergeCell ref="F118:G118"/>
    <mergeCell ref="H118:I118"/>
    <mergeCell ref="P118:R118"/>
    <mergeCell ref="A115:B115"/>
    <mergeCell ref="F115:G115"/>
    <mergeCell ref="H115:I115"/>
    <mergeCell ref="P115:R115"/>
    <mergeCell ref="A116:B116"/>
    <mergeCell ref="F116:G116"/>
    <mergeCell ref="F106:G106"/>
    <mergeCell ref="H106:I106"/>
    <mergeCell ref="F107:G107"/>
    <mergeCell ref="H107:I107"/>
    <mergeCell ref="A121:B121"/>
    <mergeCell ref="F121:G121"/>
    <mergeCell ref="H121:I121"/>
    <mergeCell ref="P121:R121"/>
    <mergeCell ref="A122:B122"/>
    <mergeCell ref="F122:G122"/>
    <mergeCell ref="H122:I122"/>
    <mergeCell ref="P122:R122"/>
    <mergeCell ref="A107:B107"/>
    <mergeCell ref="P107:R107"/>
    <mergeCell ref="H116:I116"/>
    <mergeCell ref="P116:R116"/>
    <mergeCell ref="A113:B113"/>
    <mergeCell ref="F113:G113"/>
    <mergeCell ref="H113:I113"/>
    <mergeCell ref="P113:R113"/>
    <mergeCell ref="A114:B114"/>
    <mergeCell ref="F114:G114"/>
    <mergeCell ref="H114:I114"/>
    <mergeCell ref="P114:R114"/>
    <mergeCell ref="H123:I123"/>
    <mergeCell ref="P123:R123"/>
    <mergeCell ref="A124:B124"/>
    <mergeCell ref="F124:G124"/>
    <mergeCell ref="H124:I124"/>
    <mergeCell ref="P124:R124"/>
    <mergeCell ref="A128:B128"/>
    <mergeCell ref="F128:G128"/>
    <mergeCell ref="H128:I128"/>
    <mergeCell ref="P128:R128"/>
    <mergeCell ref="A127:B127"/>
    <mergeCell ref="F127:G127"/>
    <mergeCell ref="H127:I127"/>
    <mergeCell ref="P127:R127"/>
    <mergeCell ref="A125:B125"/>
    <mergeCell ref="F125:G125"/>
    <mergeCell ref="H125:I125"/>
    <mergeCell ref="P125:R125"/>
    <mergeCell ref="A126:B126"/>
    <mergeCell ref="F126:G126"/>
    <mergeCell ref="H126:I126"/>
    <mergeCell ref="P126:R126"/>
    <mergeCell ref="A123:B123"/>
    <mergeCell ref="F123:G123"/>
    <mergeCell ref="A131:B131"/>
    <mergeCell ref="F131:G131"/>
    <mergeCell ref="H131:I131"/>
    <mergeCell ref="P131:R131"/>
    <mergeCell ref="A132:B132"/>
    <mergeCell ref="F132:G132"/>
    <mergeCell ref="H132:I132"/>
    <mergeCell ref="P132:R132"/>
    <mergeCell ref="A129:B129"/>
    <mergeCell ref="F129:G129"/>
    <mergeCell ref="H129:I129"/>
    <mergeCell ref="P129:R129"/>
    <mergeCell ref="A130:B130"/>
    <mergeCell ref="F130:G130"/>
    <mergeCell ref="H130:I130"/>
    <mergeCell ref="P130:R130"/>
    <mergeCell ref="A134:B134"/>
    <mergeCell ref="F134:G134"/>
    <mergeCell ref="H134:I134"/>
    <mergeCell ref="P134:R134"/>
    <mergeCell ref="A135:B135"/>
    <mergeCell ref="F135:G135"/>
    <mergeCell ref="H135:I135"/>
    <mergeCell ref="P135:R135"/>
    <mergeCell ref="A133:B133"/>
    <mergeCell ref="F133:G133"/>
    <mergeCell ref="H133:I133"/>
    <mergeCell ref="P133:R133"/>
    <mergeCell ref="A138:B138"/>
    <mergeCell ref="F138:G138"/>
    <mergeCell ref="H138:I138"/>
    <mergeCell ref="P138:R138"/>
    <mergeCell ref="A139:B139"/>
    <mergeCell ref="F139:G139"/>
    <mergeCell ref="H139:I139"/>
    <mergeCell ref="P139:R139"/>
    <mergeCell ref="A136:B136"/>
    <mergeCell ref="F136:G136"/>
    <mergeCell ref="H136:I136"/>
    <mergeCell ref="P136:R136"/>
    <mergeCell ref="A137:B137"/>
    <mergeCell ref="F137:G137"/>
    <mergeCell ref="H137:I137"/>
    <mergeCell ref="P137:R137"/>
    <mergeCell ref="A142:B142"/>
    <mergeCell ref="F142:G142"/>
    <mergeCell ref="H142:I142"/>
    <mergeCell ref="P142:R142"/>
    <mergeCell ref="A143:B143"/>
    <mergeCell ref="F143:G143"/>
    <mergeCell ref="H143:I143"/>
    <mergeCell ref="P143:R143"/>
    <mergeCell ref="A140:B140"/>
    <mergeCell ref="F140:G140"/>
    <mergeCell ref="H140:I140"/>
    <mergeCell ref="P140:R140"/>
    <mergeCell ref="A141:B141"/>
    <mergeCell ref="F141:G141"/>
    <mergeCell ref="H141:I141"/>
    <mergeCell ref="P141:R141"/>
    <mergeCell ref="B155:C155"/>
    <mergeCell ref="G155:H155"/>
    <mergeCell ref="A146:Y146"/>
    <mergeCell ref="E148:J148"/>
    <mergeCell ref="K148:P148"/>
    <mergeCell ref="E149:F149"/>
    <mergeCell ref="G149:H149"/>
    <mergeCell ref="K149:P152"/>
    <mergeCell ref="E150:F152"/>
    <mergeCell ref="G150:H152"/>
    <mergeCell ref="I150:I152"/>
    <mergeCell ref="J150:J152"/>
    <mergeCell ref="U160:X160"/>
    <mergeCell ref="AB160:AC160"/>
    <mergeCell ref="AD160:AF160"/>
    <mergeCell ref="A158:C158"/>
    <mergeCell ref="G158:H158"/>
    <mergeCell ref="K158:N158"/>
    <mergeCell ref="A160:B160"/>
    <mergeCell ref="C160:E160"/>
    <mergeCell ref="G160:I160"/>
    <mergeCell ref="K160:L160"/>
    <mergeCell ref="A85:B85"/>
    <mergeCell ref="F85:G85"/>
    <mergeCell ref="H85:I85"/>
    <mergeCell ref="P85:R85"/>
    <mergeCell ref="O160:Q160"/>
    <mergeCell ref="K155:N155"/>
    <mergeCell ref="B156:C156"/>
    <mergeCell ref="G156:H156"/>
    <mergeCell ref="K156:N156"/>
    <mergeCell ref="B157:C157"/>
    <mergeCell ref="G157:H157"/>
    <mergeCell ref="K157:N157"/>
    <mergeCell ref="Q152:T152"/>
    <mergeCell ref="A153:C153"/>
    <mergeCell ref="G153:H153"/>
    <mergeCell ref="K153:N153"/>
    <mergeCell ref="A154:A157"/>
    <mergeCell ref="B154:C154"/>
    <mergeCell ref="G154:H154"/>
    <mergeCell ref="K154:N154"/>
    <mergeCell ref="H87:I87"/>
    <mergeCell ref="P87:R87"/>
    <mergeCell ref="A88:B88"/>
    <mergeCell ref="F88:G88"/>
    <mergeCell ref="A70:B70"/>
    <mergeCell ref="F70:G70"/>
    <mergeCell ref="H70:I70"/>
    <mergeCell ref="P70:R70"/>
    <mergeCell ref="A82:B82"/>
    <mergeCell ref="F82:G82"/>
    <mergeCell ref="H82:I82"/>
    <mergeCell ref="P82:R82"/>
    <mergeCell ref="A83:B83"/>
    <mergeCell ref="F83:G83"/>
    <mergeCell ref="H83:I83"/>
    <mergeCell ref="P83:R83"/>
    <mergeCell ref="A78:B78"/>
    <mergeCell ref="F78:G78"/>
    <mergeCell ref="H78:I78"/>
    <mergeCell ref="P78:R78"/>
    <mergeCell ref="A79:B79"/>
    <mergeCell ref="F79:G79"/>
    <mergeCell ref="H79:I79"/>
    <mergeCell ref="P79:R79"/>
    <mergeCell ref="A71:B71"/>
    <mergeCell ref="F71:G71"/>
    <mergeCell ref="H71:I71"/>
    <mergeCell ref="P71:R71"/>
    <mergeCell ref="H88:I88"/>
    <mergeCell ref="P88:R88"/>
    <mergeCell ref="A89:B89"/>
    <mergeCell ref="F89:G89"/>
    <mergeCell ref="H89:I89"/>
    <mergeCell ref="P89:R89"/>
    <mergeCell ref="A87:B87"/>
    <mergeCell ref="F87:G87"/>
    <mergeCell ref="A90:B90"/>
    <mergeCell ref="F90:G90"/>
    <mergeCell ref="H90:I90"/>
    <mergeCell ref="P90:R90"/>
    <mergeCell ref="A91:B91"/>
    <mergeCell ref="F91:G91"/>
    <mergeCell ref="H91:I91"/>
    <mergeCell ref="P91:R91"/>
    <mergeCell ref="A92:B92"/>
    <mergeCell ref="F92:G92"/>
    <mergeCell ref="H92:I92"/>
    <mergeCell ref="P92:R92"/>
    <mergeCell ref="A93:B93"/>
    <mergeCell ref="F93:G93"/>
    <mergeCell ref="H93:I93"/>
    <mergeCell ref="P93:R93"/>
    <mergeCell ref="A94:B94"/>
    <mergeCell ref="F94:G94"/>
    <mergeCell ref="H94:I94"/>
    <mergeCell ref="P94:R94"/>
    <mergeCell ref="A95:B95"/>
    <mergeCell ref="F95:G95"/>
    <mergeCell ref="H95:I95"/>
    <mergeCell ref="P95:R95"/>
    <mergeCell ref="A96:B96"/>
    <mergeCell ref="F96:G96"/>
    <mergeCell ref="H96:I96"/>
    <mergeCell ref="P96:R96"/>
    <mergeCell ref="A97:B97"/>
    <mergeCell ref="F97:G97"/>
    <mergeCell ref="H97:I97"/>
    <mergeCell ref="P97:R97"/>
    <mergeCell ref="A98:B98"/>
    <mergeCell ref="F98:G98"/>
    <mergeCell ref="H98:I98"/>
    <mergeCell ref="P98:R98"/>
    <mergeCell ref="A99:B99"/>
    <mergeCell ref="F99:G99"/>
    <mergeCell ref="H99:I99"/>
    <mergeCell ref="P99:R99"/>
    <mergeCell ref="A100:B100"/>
    <mergeCell ref="F100:G100"/>
    <mergeCell ref="H100:I100"/>
    <mergeCell ref="P100:R100"/>
    <mergeCell ref="A104:B104"/>
    <mergeCell ref="F104:G104"/>
    <mergeCell ref="H104:I104"/>
    <mergeCell ref="P104:R104"/>
    <mergeCell ref="A102:B102"/>
    <mergeCell ref="F102:G102"/>
    <mergeCell ref="H102:I102"/>
    <mergeCell ref="P102:R102"/>
    <mergeCell ref="A103:B103"/>
    <mergeCell ref="F103:G103"/>
    <mergeCell ref="H103:I103"/>
    <mergeCell ref="P103:R103"/>
    <mergeCell ref="A101:B101"/>
    <mergeCell ref="F101:G101"/>
    <mergeCell ref="H101:I101"/>
    <mergeCell ref="P101:R101"/>
    <mergeCell ref="A72:B72"/>
    <mergeCell ref="F72:G72"/>
    <mergeCell ref="H72:I72"/>
    <mergeCell ref="P72:R72"/>
    <mergeCell ref="A73:B73"/>
    <mergeCell ref="F73:G73"/>
    <mergeCell ref="H73:I73"/>
    <mergeCell ref="P73:R73"/>
    <mergeCell ref="A74:B74"/>
    <mergeCell ref="F74:G74"/>
    <mergeCell ref="H74:I74"/>
    <mergeCell ref="P74:R74"/>
    <mergeCell ref="A75:B75"/>
    <mergeCell ref="F75:G75"/>
    <mergeCell ref="H75:I75"/>
    <mergeCell ref="P75:R75"/>
    <mergeCell ref="A76:B76"/>
    <mergeCell ref="F76:G76"/>
    <mergeCell ref="H76:I76"/>
    <mergeCell ref="P76:R76"/>
    <mergeCell ref="A77:B77"/>
    <mergeCell ref="F77:G77"/>
    <mergeCell ref="H77:I77"/>
    <mergeCell ref="P77:R77"/>
  </mergeCells>
  <conditionalFormatting sqref="Y20:Y21">
    <cfRule type="iconSet" priority="226">
      <iconSet iconSet="4Arrows" showValue="0">
        <cfvo type="percent" val="0"/>
        <cfvo type="num" val="0.6"/>
        <cfvo type="num" val="0.8"/>
        <cfvo type="num" val="0.9"/>
      </iconSet>
    </cfRule>
    <cfRule type="cellIs" dxfId="231" priority="227" operator="lessThan">
      <formula>0.6</formula>
    </cfRule>
    <cfRule type="cellIs" dxfId="230" priority="228" operator="between">
      <formula>0.8</formula>
      <formula>0.899999999999999</formula>
    </cfRule>
    <cfRule type="cellIs" dxfId="229" priority="229" operator="between">
      <formula>0.6</formula>
      <formula>0.8</formula>
    </cfRule>
    <cfRule type="cellIs" dxfId="228" priority="230" operator="greaterThanOrEqual">
      <formula>0.9</formula>
    </cfRule>
  </conditionalFormatting>
  <conditionalFormatting sqref="Y29">
    <cfRule type="iconSet" priority="221">
      <iconSet iconSet="4Arrows" showValue="0">
        <cfvo type="percent" val="0"/>
        <cfvo type="num" val="0.6"/>
        <cfvo type="num" val="0.8"/>
        <cfvo type="num" val="0.9"/>
      </iconSet>
    </cfRule>
    <cfRule type="cellIs" dxfId="227" priority="222" operator="lessThan">
      <formula>0.6</formula>
    </cfRule>
    <cfRule type="cellIs" dxfId="226" priority="223" operator="between">
      <formula>0.8</formula>
      <formula>0.899999999999999</formula>
    </cfRule>
    <cfRule type="cellIs" dxfId="225" priority="224" operator="between">
      <formula>0.6</formula>
      <formula>0.8</formula>
    </cfRule>
    <cfRule type="cellIs" dxfId="224" priority="225" operator="greaterThanOrEqual">
      <formula>0.9</formula>
    </cfRule>
  </conditionalFormatting>
  <conditionalFormatting sqref="Y40:Y61">
    <cfRule type="iconSet" priority="216">
      <iconSet iconSet="4Arrows" showValue="0">
        <cfvo type="percent" val="0"/>
        <cfvo type="num" val="0.6"/>
        <cfvo type="num" val="0.8"/>
        <cfvo type="num" val="0.9"/>
      </iconSet>
    </cfRule>
    <cfRule type="cellIs" dxfId="223" priority="217" operator="lessThan">
      <formula>0.6</formula>
    </cfRule>
    <cfRule type="cellIs" dxfId="222" priority="218" operator="between">
      <formula>0.8</formula>
      <formula>0.899999999999999</formula>
    </cfRule>
    <cfRule type="cellIs" dxfId="221" priority="219" operator="between">
      <formula>0.6</formula>
      <formula>0.8</formula>
    </cfRule>
    <cfRule type="cellIs" dxfId="220" priority="220" operator="greaterThanOrEqual">
      <formula>0.9</formula>
    </cfRule>
  </conditionalFormatting>
  <conditionalFormatting sqref="T154:T157">
    <cfRule type="iconSet" priority="206">
      <iconSet iconSet="4Arrows" showValue="0">
        <cfvo type="percent" val="0"/>
        <cfvo type="num" val="0.6"/>
        <cfvo type="num" val="0.8"/>
        <cfvo type="num" val="0.9"/>
      </iconSet>
    </cfRule>
    <cfRule type="cellIs" dxfId="219" priority="207" operator="lessThan">
      <formula>0.6</formula>
    </cfRule>
    <cfRule type="cellIs" dxfId="218" priority="208" operator="between">
      <formula>0.8</formula>
      <formula>0.899999999999999</formula>
    </cfRule>
    <cfRule type="cellIs" dxfId="217" priority="209" operator="between">
      <formula>0.6</formula>
      <formula>0.8</formula>
    </cfRule>
    <cfRule type="cellIs" dxfId="216" priority="210" operator="greaterThanOrEqual">
      <formula>0.9</formula>
    </cfRule>
  </conditionalFormatting>
  <conditionalFormatting sqref="J154:J158">
    <cfRule type="iconSet" priority="201">
      <iconSet iconSet="4Arrows" showValue="0">
        <cfvo type="percent" val="0"/>
        <cfvo type="num" val="0.6"/>
        <cfvo type="num" val="0.8"/>
        <cfvo type="num" val="0.9"/>
      </iconSet>
    </cfRule>
    <cfRule type="cellIs" dxfId="215" priority="202" operator="lessThan">
      <formula>0.6</formula>
    </cfRule>
    <cfRule type="cellIs" dxfId="214" priority="203" operator="between">
      <formula>0.8</formula>
      <formula>0.899999999999999</formula>
    </cfRule>
    <cfRule type="cellIs" dxfId="213" priority="204" operator="between">
      <formula>0.6</formula>
      <formula>0.8</formula>
    </cfRule>
    <cfRule type="cellIs" dxfId="212" priority="205" operator="greaterThanOrEqual">
      <formula>0.9</formula>
    </cfRule>
  </conditionalFormatting>
  <conditionalFormatting sqref="J150">
    <cfRule type="iconSet" priority="196">
      <iconSet iconSet="4Arrows" showValue="0">
        <cfvo type="percent" val="0"/>
        <cfvo type="num" val="0.6"/>
        <cfvo type="num" val="0.8"/>
        <cfvo type="num" val="0.9"/>
      </iconSet>
    </cfRule>
    <cfRule type="cellIs" dxfId="211" priority="197" operator="lessThan">
      <formula>0.6</formula>
    </cfRule>
    <cfRule type="cellIs" dxfId="210" priority="198" operator="between">
      <formula>0.8</formula>
      <formula>0.899999999999999</formula>
    </cfRule>
    <cfRule type="cellIs" dxfId="209" priority="199" operator="between">
      <formula>0.6</formula>
      <formula>0.8</formula>
    </cfRule>
    <cfRule type="cellIs" dxfId="208" priority="200" operator="greaterThanOrEqual">
      <formula>0.9</formula>
    </cfRule>
  </conditionalFormatting>
  <conditionalFormatting sqref="Y101">
    <cfRule type="iconSet" priority="161">
      <iconSet iconSet="4Arrows" showValue="0">
        <cfvo type="percent" val="0"/>
        <cfvo type="num" val="0.6"/>
        <cfvo type="num" val="0.8"/>
        <cfvo type="num" val="0.9"/>
      </iconSet>
    </cfRule>
    <cfRule type="cellIs" dxfId="207" priority="162" operator="lessThan">
      <formula>0.6</formula>
    </cfRule>
    <cfRule type="cellIs" dxfId="206" priority="163" operator="between">
      <formula>0.8</formula>
      <formula>0.899999999999999</formula>
    </cfRule>
    <cfRule type="cellIs" dxfId="205" priority="164" operator="between">
      <formula>0.6</formula>
      <formula>0.8</formula>
    </cfRule>
    <cfRule type="cellIs" dxfId="204" priority="165" operator="greaterThanOrEqual">
      <formula>0.9</formula>
    </cfRule>
  </conditionalFormatting>
  <conditionalFormatting sqref="Y102">
    <cfRule type="iconSet" priority="156">
      <iconSet iconSet="4Arrows" showValue="0">
        <cfvo type="percent" val="0"/>
        <cfvo type="num" val="0.6"/>
        <cfvo type="num" val="0.8"/>
        <cfvo type="num" val="0.9"/>
      </iconSet>
    </cfRule>
    <cfRule type="cellIs" dxfId="203" priority="157" operator="lessThan">
      <formula>0.6</formula>
    </cfRule>
    <cfRule type="cellIs" dxfId="202" priority="158" operator="between">
      <formula>0.8</formula>
      <formula>0.899999999999999</formula>
    </cfRule>
    <cfRule type="cellIs" dxfId="201" priority="159" operator="between">
      <formula>0.6</formula>
      <formula>0.8</formula>
    </cfRule>
    <cfRule type="cellIs" dxfId="200" priority="160" operator="greaterThanOrEqual">
      <formula>0.9</formula>
    </cfRule>
  </conditionalFormatting>
  <conditionalFormatting sqref="Y70:Y71 Y78:Y100">
    <cfRule type="iconSet" priority="11">
      <iconSet iconSet="4Arrows" showValue="0">
        <cfvo type="percent" val="0"/>
        <cfvo type="num" val="0.6"/>
        <cfvo type="num" val="0.8"/>
        <cfvo type="num" val="0.9"/>
      </iconSet>
    </cfRule>
    <cfRule type="cellIs" dxfId="199" priority="12" operator="lessThan">
      <formula>0.6</formula>
    </cfRule>
    <cfRule type="cellIs" dxfId="198" priority="13" operator="between">
      <formula>0.8</formula>
      <formula>0.899999999999999</formula>
    </cfRule>
    <cfRule type="cellIs" dxfId="197" priority="14" operator="between">
      <formula>0.6</formula>
      <formula>0.8</formula>
    </cfRule>
    <cfRule type="cellIs" dxfId="196" priority="15" operator="greaterThanOrEqual">
      <formula>0.9</formula>
    </cfRule>
  </conditionalFormatting>
  <conditionalFormatting sqref="Y103:Y107">
    <cfRule type="iconSet" priority="6">
      <iconSet iconSet="4Arrows" showValue="0">
        <cfvo type="percent" val="0"/>
        <cfvo type="num" val="0.6"/>
        <cfvo type="num" val="0.8"/>
        <cfvo type="num" val="0.9"/>
      </iconSet>
    </cfRule>
    <cfRule type="cellIs" dxfId="195" priority="7" operator="lessThan">
      <formula>0.6</formula>
    </cfRule>
    <cfRule type="cellIs" dxfId="194" priority="8" operator="between">
      <formula>0.8</formula>
      <formula>0.899999999999999</formula>
    </cfRule>
    <cfRule type="cellIs" dxfId="193" priority="9" operator="between">
      <formula>0.6</formula>
      <formula>0.8</formula>
    </cfRule>
    <cfRule type="cellIs" dxfId="192" priority="10" operator="greaterThanOrEqual">
      <formula>0.9</formula>
    </cfRule>
  </conditionalFormatting>
  <conditionalFormatting sqref="Y72:Y77">
    <cfRule type="iconSet" priority="1">
      <iconSet iconSet="4Arrows" showValue="0">
        <cfvo type="percent" val="0"/>
        <cfvo type="num" val="0.6"/>
        <cfvo type="num" val="0.8"/>
        <cfvo type="num" val="0.9"/>
      </iconSet>
    </cfRule>
    <cfRule type="cellIs" dxfId="191" priority="2" operator="lessThan">
      <formula>0.6</formula>
    </cfRule>
    <cfRule type="cellIs" dxfId="190" priority="3" operator="between">
      <formula>0.8</formula>
      <formula>0.899999999999999</formula>
    </cfRule>
    <cfRule type="cellIs" dxfId="189" priority="4" operator="between">
      <formula>0.6</formula>
      <formula>0.8</formula>
    </cfRule>
    <cfRule type="cellIs" dxfId="188" priority="5" operator="greaterThanOrEqual">
      <formula>0.9</formula>
    </cfRule>
  </conditionalFormatting>
  <conditionalFormatting sqref="Y69 Y108:Y143">
    <cfRule type="iconSet" priority="256">
      <iconSet iconSet="4Arrows" showValue="0">
        <cfvo type="percent" val="0"/>
        <cfvo type="num" val="0.6"/>
        <cfvo type="num" val="0.8"/>
        <cfvo type="num" val="0.9"/>
      </iconSet>
    </cfRule>
    <cfRule type="cellIs" dxfId="187" priority="257" operator="lessThan">
      <formula>0.6</formula>
    </cfRule>
    <cfRule type="cellIs" dxfId="186" priority="258" operator="between">
      <formula>0.8</formula>
      <formula>0.899999999999999</formula>
    </cfRule>
    <cfRule type="cellIs" dxfId="185" priority="259" operator="between">
      <formula>0.6</formula>
      <formula>0.8</formula>
    </cfRule>
    <cfRule type="cellIs" dxfId="184" priority="260"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XFD186"/>
  <sheetViews>
    <sheetView topLeftCell="C31" zoomScale="19" zoomScaleNormal="19" workbookViewId="0">
      <selection activeCell="U48" sqref="U48"/>
    </sheetView>
  </sheetViews>
  <sheetFormatPr baseColWidth="10" defaultRowHeight="12.75" x14ac:dyDescent="0.25"/>
  <cols>
    <col min="1" max="2" width="60.28515625" style="2" customWidth="1"/>
    <col min="3" max="3" width="69.7109375" style="2" customWidth="1"/>
    <col min="4" max="4" width="66.7109375" style="2" customWidth="1"/>
    <col min="5" max="5" width="94.85546875" style="2" customWidth="1"/>
    <col min="6" max="8" width="63.28515625" style="2" customWidth="1"/>
    <col min="9" max="9" width="93.7109375" style="2" customWidth="1"/>
    <col min="10" max="10" width="116" style="2" customWidth="1"/>
    <col min="11" max="11" width="59.7109375" style="2" customWidth="1"/>
    <col min="12" max="12" width="48.85546875" style="2" customWidth="1"/>
    <col min="13" max="13" width="59.85546875" style="2" customWidth="1"/>
    <col min="14" max="14" width="54.140625" style="2" customWidth="1"/>
    <col min="15" max="15" width="67" style="2" customWidth="1"/>
    <col min="16" max="16" width="43.42578125" style="2" customWidth="1"/>
    <col min="17" max="18" width="53.7109375" style="2" customWidth="1"/>
    <col min="19" max="19" width="26.42578125" style="73" customWidth="1"/>
    <col min="20" max="20" width="30.85546875" style="2" customWidth="1"/>
    <col min="21" max="21" width="56.140625" style="2" customWidth="1"/>
    <col min="22" max="23" width="37" style="2" customWidth="1"/>
    <col min="24" max="24" width="22.42578125" style="2" customWidth="1"/>
    <col min="25" max="25" width="25.42578125"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395" t="s">
        <v>951</v>
      </c>
      <c r="F6" s="395"/>
      <c r="G6" s="395"/>
      <c r="H6" s="395"/>
      <c r="I6" s="395"/>
      <c r="J6" s="395"/>
      <c r="K6" s="395"/>
      <c r="L6" s="395"/>
      <c r="M6" s="395"/>
      <c r="N6" s="395"/>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ht="108" customHeight="1" x14ac:dyDescent="0.25">
      <c r="A8" s="396" t="s">
        <v>5</v>
      </c>
      <c r="B8" s="396"/>
      <c r="C8" s="396"/>
      <c r="D8" s="10"/>
      <c r="E8" s="397" t="s">
        <v>952</v>
      </c>
      <c r="F8" s="397"/>
      <c r="G8" s="397"/>
      <c r="H8" s="397"/>
      <c r="I8" s="397"/>
      <c r="J8" s="397"/>
      <c r="K8" s="397"/>
      <c r="L8" s="397"/>
      <c r="M8" s="397"/>
      <c r="N8" s="397"/>
      <c r="O8" s="17"/>
      <c r="P8" s="13"/>
      <c r="Q8" s="13"/>
      <c r="R8" s="13"/>
      <c r="S8" s="18"/>
      <c r="T8" s="13"/>
      <c r="U8" s="13"/>
      <c r="V8" s="13"/>
      <c r="W8" s="13"/>
      <c r="X8" s="13"/>
      <c r="Y8" s="13"/>
      <c r="Z8" s="13"/>
      <c r="AA8" s="13"/>
      <c r="AB8" s="13"/>
      <c r="AC8" s="13"/>
      <c r="AD8" s="13"/>
      <c r="AE8" s="13"/>
      <c r="AF8" s="13"/>
      <c r="AG8" s="13"/>
      <c r="AH8" s="13"/>
      <c r="AI8" s="13"/>
      <c r="AJ8" s="13"/>
      <c r="AK8" s="13"/>
      <c r="AL8" s="13"/>
      <c r="AM8" s="459"/>
      <c r="AN8" s="459"/>
      <c r="AO8" s="459"/>
      <c r="AP8" s="459"/>
      <c r="AQ8" s="459"/>
      <c r="AR8" s="459"/>
      <c r="AS8" s="459"/>
      <c r="AT8" s="459"/>
      <c r="AU8" s="459"/>
      <c r="AV8" s="19"/>
      <c r="AW8" s="19"/>
      <c r="AX8" s="19"/>
      <c r="AY8" s="19"/>
      <c r="AZ8" s="19"/>
      <c r="BA8" s="19"/>
      <c r="BB8" s="19"/>
      <c r="BC8" s="19"/>
      <c r="BD8" s="19"/>
      <c r="BE8" s="20"/>
      <c r="BF8" s="19"/>
      <c r="BG8" s="19"/>
      <c r="BH8" s="19"/>
      <c r="BI8" s="19"/>
      <c r="BJ8" s="19"/>
      <c r="BK8" s="19"/>
      <c r="BL8" s="19"/>
    </row>
    <row r="9" spans="1:64" ht="18.75" customHeight="1" x14ac:dyDescent="0.25">
      <c r="A9" s="12"/>
      <c r="B9" s="12"/>
      <c r="C9" s="12"/>
      <c r="D9" s="10"/>
      <c r="E9" s="18"/>
      <c r="F9" s="18"/>
      <c r="G9" s="18"/>
      <c r="H9" s="18"/>
      <c r="I9" s="17"/>
      <c r="J9" s="18"/>
      <c r="K9" s="18"/>
      <c r="L9" s="18"/>
      <c r="M9" s="18"/>
      <c r="N9" s="18"/>
      <c r="O9" s="18"/>
      <c r="P9" s="18"/>
      <c r="Q9" s="18"/>
      <c r="R9" s="18"/>
      <c r="S9" s="18"/>
      <c r="T9" s="18"/>
      <c r="U9" s="18"/>
      <c r="V9" s="18"/>
      <c r="W9" s="18"/>
      <c r="X9" s="18"/>
      <c r="Y9" s="18"/>
      <c r="Z9" s="18"/>
      <c r="AA9" s="18"/>
      <c r="AB9" s="18"/>
      <c r="AC9" s="18"/>
      <c r="AD9" s="18"/>
      <c r="AE9" s="18"/>
      <c r="AF9" s="18"/>
      <c r="AG9" s="18"/>
      <c r="AH9" s="13"/>
      <c r="AI9" s="13"/>
      <c r="AJ9" s="13"/>
      <c r="AK9" s="13"/>
      <c r="AL9" s="13"/>
      <c r="AM9" s="459"/>
      <c r="AN9" s="459"/>
      <c r="AO9" s="459"/>
      <c r="AP9" s="459"/>
      <c r="AQ9" s="459"/>
      <c r="AR9" s="459"/>
      <c r="AS9" s="459"/>
      <c r="AT9" s="459"/>
      <c r="AU9" s="459"/>
      <c r="AV9" s="19"/>
      <c r="AW9" s="19"/>
      <c r="AX9" s="19"/>
      <c r="AY9" s="19"/>
      <c r="AZ9" s="19"/>
      <c r="BA9" s="19"/>
      <c r="BB9" s="19"/>
      <c r="BC9" s="19"/>
      <c r="BD9" s="19"/>
      <c r="BE9" s="20"/>
      <c r="BF9" s="19"/>
      <c r="BG9" s="19"/>
      <c r="BH9" s="19"/>
      <c r="BI9" s="19"/>
      <c r="BJ9" s="19"/>
      <c r="BK9" s="19"/>
      <c r="BL9" s="19"/>
    </row>
    <row r="10" spans="1:64" ht="52.5" customHeight="1" x14ac:dyDescent="0.25">
      <c r="A10" s="396" t="s">
        <v>7</v>
      </c>
      <c r="B10" s="396"/>
      <c r="C10" s="396"/>
      <c r="D10" s="10"/>
      <c r="E10" s="398" t="s">
        <v>953</v>
      </c>
      <c r="F10" s="398"/>
      <c r="G10" s="398"/>
      <c r="H10" s="398"/>
      <c r="I10" s="398"/>
      <c r="J10" s="398"/>
      <c r="K10" s="398"/>
      <c r="L10" s="398"/>
      <c r="M10" s="398"/>
      <c r="N10" s="398"/>
      <c r="O10" s="398"/>
      <c r="P10" s="398"/>
      <c r="Q10" s="398"/>
      <c r="R10" s="398"/>
      <c r="S10" s="18"/>
      <c r="T10" s="13"/>
      <c r="U10" s="13"/>
      <c r="V10" s="13"/>
      <c r="W10" s="13"/>
      <c r="X10" s="13"/>
      <c r="Y10" s="13"/>
      <c r="Z10" s="13"/>
      <c r="AA10" s="13"/>
      <c r="AB10" s="13"/>
      <c r="AC10" s="13"/>
      <c r="AD10" s="13"/>
      <c r="AE10" s="13"/>
      <c r="AF10" s="13"/>
      <c r="AG10" s="13"/>
      <c r="AH10" s="13"/>
      <c r="AI10" s="13"/>
      <c r="AJ10" s="13"/>
      <c r="AK10" s="13"/>
      <c r="AL10" s="13"/>
      <c r="AM10" s="459"/>
      <c r="AN10" s="459"/>
      <c r="AO10" s="459"/>
      <c r="AP10" s="459"/>
      <c r="AQ10" s="459"/>
      <c r="AR10" s="459"/>
      <c r="AS10" s="459"/>
      <c r="AT10" s="459"/>
      <c r="AU10" s="459"/>
      <c r="AV10" s="19"/>
      <c r="AW10" s="19"/>
      <c r="AX10" s="19"/>
      <c r="AY10" s="19"/>
      <c r="AZ10" s="19"/>
      <c r="BA10" s="19"/>
      <c r="BB10" s="19"/>
      <c r="BC10" s="19"/>
      <c r="BD10" s="19"/>
      <c r="BE10" s="20"/>
      <c r="BF10" s="19"/>
      <c r="BG10" s="19"/>
      <c r="BH10" s="19"/>
      <c r="BI10" s="19"/>
      <c r="BJ10" s="19"/>
      <c r="BK10" s="19"/>
      <c r="BL10" s="19"/>
    </row>
    <row r="11" spans="1:64" ht="93.75" customHeight="1" x14ac:dyDescent="0.25">
      <c r="A11" s="396" t="s">
        <v>9</v>
      </c>
      <c r="B11" s="396"/>
      <c r="C11" s="396"/>
      <c r="D11" s="10"/>
      <c r="E11" s="438" t="s">
        <v>954</v>
      </c>
      <c r="F11" s="438"/>
      <c r="G11" s="438"/>
      <c r="H11" s="438"/>
      <c r="I11" s="438"/>
      <c r="J11" s="438"/>
      <c r="K11" s="438"/>
      <c r="L11" s="438"/>
      <c r="M11" s="438"/>
      <c r="N11" s="438"/>
      <c r="O11" s="438"/>
      <c r="P11" s="438"/>
      <c r="Q11" s="438"/>
      <c r="R11" s="438"/>
      <c r="S11" s="18"/>
      <c r="T11" s="13"/>
      <c r="U11" s="13"/>
      <c r="V11" s="13"/>
      <c r="W11" s="13"/>
      <c r="X11" s="13"/>
      <c r="Y11" s="13"/>
      <c r="Z11" s="13"/>
      <c r="AA11" s="13"/>
      <c r="AB11" s="13"/>
      <c r="AC11" s="13"/>
      <c r="AD11" s="13"/>
      <c r="AE11" s="13"/>
      <c r="AF11" s="13"/>
      <c r="AG11" s="13"/>
      <c r="AH11" s="13"/>
      <c r="AI11" s="13"/>
      <c r="AJ11" s="13"/>
      <c r="AK11" s="13"/>
      <c r="AL11" s="13"/>
      <c r="AM11" s="459"/>
      <c r="AN11" s="459"/>
      <c r="AO11" s="459"/>
      <c r="AP11" s="459"/>
      <c r="AQ11" s="459"/>
      <c r="AR11" s="459"/>
      <c r="AS11" s="459"/>
      <c r="AT11" s="459"/>
      <c r="AU11" s="459"/>
      <c r="AV11" s="19"/>
      <c r="AW11" s="19"/>
      <c r="AX11" s="19"/>
      <c r="AY11" s="19"/>
      <c r="AZ11" s="19"/>
      <c r="BA11" s="19"/>
      <c r="BB11" s="19"/>
      <c r="BC11" s="19"/>
      <c r="BD11" s="19"/>
      <c r="BE11" s="20"/>
      <c r="BF11" s="19"/>
      <c r="BG11" s="19"/>
      <c r="BH11" s="19"/>
      <c r="BI11" s="19"/>
      <c r="BJ11" s="19"/>
      <c r="BK11" s="19"/>
      <c r="BL11" s="19"/>
    </row>
    <row r="12" spans="1:64" s="2" customFormat="1" ht="115.5" customHeight="1" x14ac:dyDescent="0.25">
      <c r="A12" s="399" t="s">
        <v>11</v>
      </c>
      <c r="B12" s="399"/>
      <c r="C12" s="399"/>
      <c r="D12" s="399"/>
      <c r="E12" s="400" t="s">
        <v>955</v>
      </c>
      <c r="F12" s="400"/>
      <c r="G12" s="400"/>
      <c r="H12" s="400"/>
      <c r="I12" s="400"/>
      <c r="J12" s="400"/>
      <c r="K12" s="400"/>
      <c r="L12" s="400"/>
      <c r="M12" s="400"/>
      <c r="N12" s="400"/>
      <c r="O12" s="400"/>
      <c r="P12" s="400"/>
      <c r="Q12" s="400"/>
      <c r="R12" s="400"/>
      <c r="S12" s="400"/>
      <c r="T12" s="400"/>
      <c r="U12" s="400"/>
      <c r="V12" s="6"/>
    </row>
    <row r="13" spans="1:64" s="2" customFormat="1" ht="115.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c r="V13" s="6"/>
    </row>
    <row r="14" spans="1:64" s="2" customFormat="1" ht="274.5" customHeight="1" x14ac:dyDescent="0.25">
      <c r="A14" s="399" t="s">
        <v>13</v>
      </c>
      <c r="B14" s="399"/>
      <c r="C14" s="399"/>
      <c r="D14" s="399"/>
      <c r="E14" s="474" t="s">
        <v>956</v>
      </c>
      <c r="F14" s="474"/>
      <c r="G14" s="474"/>
      <c r="H14" s="474"/>
      <c r="I14" s="474"/>
      <c r="J14" s="474"/>
      <c r="K14" s="474"/>
      <c r="L14" s="474"/>
      <c r="M14" s="474"/>
      <c r="N14" s="474"/>
      <c r="O14" s="474"/>
      <c r="P14" s="474"/>
      <c r="Q14" s="474"/>
      <c r="R14" s="474"/>
      <c r="S14" s="474"/>
      <c r="T14" s="474"/>
      <c r="U14" s="474"/>
      <c r="V14" s="6"/>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c r="V15" s="6"/>
    </row>
    <row r="16" spans="1:64" s="2" customFormat="1" ht="95.25" customHeight="1" x14ac:dyDescent="0.25">
      <c r="A16" s="423" t="s">
        <v>15</v>
      </c>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c r="V17" s="6"/>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376"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376"/>
      <c r="V19" s="36" t="s">
        <v>24</v>
      </c>
      <c r="W19" s="36" t="s">
        <v>25</v>
      </c>
      <c r="X19" s="37" t="s">
        <v>26</v>
      </c>
      <c r="Y19" s="38" t="s">
        <v>27</v>
      </c>
    </row>
    <row r="20" spans="1:25" s="2" customFormat="1" ht="145.5" customHeight="1" x14ac:dyDescent="0.25">
      <c r="A20" s="387" t="s">
        <v>353</v>
      </c>
      <c r="B20" s="387"/>
      <c r="C20" s="387"/>
      <c r="D20" s="387" t="s">
        <v>354</v>
      </c>
      <c r="E20" s="387"/>
      <c r="F20" s="387" t="s">
        <v>957</v>
      </c>
      <c r="G20" s="387"/>
      <c r="H20" s="387"/>
      <c r="I20" s="39" t="s">
        <v>31</v>
      </c>
      <c r="J20" s="387" t="s">
        <v>958</v>
      </c>
      <c r="K20" s="387"/>
      <c r="L20" s="387"/>
      <c r="M20" s="387"/>
      <c r="N20" s="387"/>
      <c r="O20" s="387"/>
      <c r="P20" s="388" t="s">
        <v>959</v>
      </c>
      <c r="Q20" s="388"/>
      <c r="R20" s="388"/>
      <c r="S20" s="388"/>
      <c r="T20" s="40" t="s">
        <v>34</v>
      </c>
      <c r="U20" s="240">
        <v>3.2</v>
      </c>
      <c r="V20" s="241">
        <v>3.2</v>
      </c>
      <c r="W20" s="241">
        <v>2.8</v>
      </c>
      <c r="X20" s="56">
        <f t="shared" ref="X20:X28" si="0">+W20/V20</f>
        <v>0.87499999999999989</v>
      </c>
      <c r="Y20" s="283">
        <f t="shared" ref="Y20:Y28" si="1">X20</f>
        <v>0.87499999999999989</v>
      </c>
    </row>
    <row r="21" spans="1:25" s="2" customFormat="1" ht="269.25" customHeight="1" x14ac:dyDescent="0.25">
      <c r="A21" s="387"/>
      <c r="B21" s="387"/>
      <c r="C21" s="387"/>
      <c r="D21" s="387"/>
      <c r="E21" s="387"/>
      <c r="F21" s="387"/>
      <c r="G21" s="387"/>
      <c r="H21" s="387"/>
      <c r="I21" s="402" t="s">
        <v>35</v>
      </c>
      <c r="J21" s="387" t="s">
        <v>960</v>
      </c>
      <c r="K21" s="387"/>
      <c r="L21" s="387"/>
      <c r="M21" s="387"/>
      <c r="N21" s="387"/>
      <c r="O21" s="387"/>
      <c r="P21" s="388" t="s">
        <v>961</v>
      </c>
      <c r="Q21" s="388"/>
      <c r="R21" s="388"/>
      <c r="S21" s="388"/>
      <c r="T21" s="45" t="s">
        <v>34</v>
      </c>
      <c r="U21" s="240">
        <v>92300</v>
      </c>
      <c r="V21" s="243">
        <v>23000</v>
      </c>
      <c r="W21" s="243">
        <v>23116</v>
      </c>
      <c r="X21" s="56">
        <f t="shared" si="0"/>
        <v>1.0050434782608695</v>
      </c>
      <c r="Y21" s="283">
        <f t="shared" si="1"/>
        <v>1.0050434782608695</v>
      </c>
    </row>
    <row r="22" spans="1:25" s="2" customFormat="1" ht="258" customHeight="1" x14ac:dyDescent="0.25">
      <c r="A22" s="387"/>
      <c r="B22" s="387"/>
      <c r="C22" s="387"/>
      <c r="D22" s="387"/>
      <c r="E22" s="387"/>
      <c r="F22" s="387"/>
      <c r="G22" s="387"/>
      <c r="H22" s="387"/>
      <c r="I22" s="402"/>
      <c r="J22" s="387" t="s">
        <v>962</v>
      </c>
      <c r="K22" s="387"/>
      <c r="L22" s="387"/>
      <c r="M22" s="387"/>
      <c r="N22" s="387"/>
      <c r="O22" s="387"/>
      <c r="P22" s="388" t="s">
        <v>963</v>
      </c>
      <c r="Q22" s="388"/>
      <c r="R22" s="388"/>
      <c r="S22" s="388"/>
      <c r="T22" s="45" t="s">
        <v>34</v>
      </c>
      <c r="U22" s="240">
        <v>251740</v>
      </c>
      <c r="V22" s="243">
        <v>246780</v>
      </c>
      <c r="W22" s="243">
        <v>253382</v>
      </c>
      <c r="X22" s="56">
        <f t="shared" si="0"/>
        <v>1.0267525731420699</v>
      </c>
      <c r="Y22" s="283">
        <f t="shared" si="1"/>
        <v>1.0267525731420699</v>
      </c>
    </row>
    <row r="23" spans="1:25" s="2" customFormat="1" ht="153.75" customHeight="1" x14ac:dyDescent="0.25">
      <c r="A23" s="387"/>
      <c r="B23" s="387"/>
      <c r="C23" s="387"/>
      <c r="D23" s="387"/>
      <c r="E23" s="387"/>
      <c r="F23" s="387"/>
      <c r="G23" s="387"/>
      <c r="H23" s="387"/>
      <c r="I23" s="402"/>
      <c r="J23" s="387" t="s">
        <v>964</v>
      </c>
      <c r="K23" s="387"/>
      <c r="L23" s="387"/>
      <c r="M23" s="387"/>
      <c r="N23" s="387"/>
      <c r="O23" s="387"/>
      <c r="P23" s="388" t="s">
        <v>965</v>
      </c>
      <c r="Q23" s="388"/>
      <c r="R23" s="388"/>
      <c r="S23" s="388"/>
      <c r="T23" s="45" t="s">
        <v>34</v>
      </c>
      <c r="U23" s="240">
        <v>95</v>
      </c>
      <c r="V23" s="243">
        <v>81</v>
      </c>
      <c r="W23" s="243">
        <v>81</v>
      </c>
      <c r="X23" s="56">
        <f t="shared" si="0"/>
        <v>1</v>
      </c>
      <c r="Y23" s="283">
        <f t="shared" si="1"/>
        <v>1</v>
      </c>
    </row>
    <row r="24" spans="1:25" s="2" customFormat="1" ht="168.75" customHeight="1" x14ac:dyDescent="0.25">
      <c r="A24" s="387"/>
      <c r="B24" s="387"/>
      <c r="C24" s="387"/>
      <c r="D24" s="387"/>
      <c r="E24" s="387"/>
      <c r="F24" s="387"/>
      <c r="G24" s="387"/>
      <c r="H24" s="387"/>
      <c r="I24" s="402"/>
      <c r="J24" s="387" t="s">
        <v>966</v>
      </c>
      <c r="K24" s="387"/>
      <c r="L24" s="387"/>
      <c r="M24" s="387"/>
      <c r="N24" s="387"/>
      <c r="O24" s="387"/>
      <c r="P24" s="388" t="s">
        <v>967</v>
      </c>
      <c r="Q24" s="388"/>
      <c r="R24" s="388"/>
      <c r="S24" s="388"/>
      <c r="T24" s="45" t="s">
        <v>34</v>
      </c>
      <c r="U24" s="240">
        <v>12</v>
      </c>
      <c r="V24" s="243">
        <v>10</v>
      </c>
      <c r="W24" s="243">
        <v>10</v>
      </c>
      <c r="X24" s="56">
        <f t="shared" si="0"/>
        <v>1</v>
      </c>
      <c r="Y24" s="283">
        <f t="shared" si="1"/>
        <v>1</v>
      </c>
    </row>
    <row r="25" spans="1:25" s="2" customFormat="1" ht="198.75" customHeight="1" x14ac:dyDescent="0.25">
      <c r="A25" s="387"/>
      <c r="B25" s="387"/>
      <c r="C25" s="387"/>
      <c r="D25" s="387"/>
      <c r="E25" s="387"/>
      <c r="F25" s="387"/>
      <c r="G25" s="387"/>
      <c r="H25" s="387"/>
      <c r="I25" s="402"/>
      <c r="J25" s="387" t="s">
        <v>968</v>
      </c>
      <c r="K25" s="387"/>
      <c r="L25" s="387"/>
      <c r="M25" s="387"/>
      <c r="N25" s="387"/>
      <c r="O25" s="387"/>
      <c r="P25" s="388" t="s">
        <v>969</v>
      </c>
      <c r="Q25" s="388"/>
      <c r="R25" s="388"/>
      <c r="S25" s="388"/>
      <c r="T25" s="45" t="s">
        <v>34</v>
      </c>
      <c r="U25" s="240">
        <v>12</v>
      </c>
      <c r="V25" s="243">
        <v>12</v>
      </c>
      <c r="W25" s="243">
        <v>12</v>
      </c>
      <c r="X25" s="56">
        <f t="shared" si="0"/>
        <v>1</v>
      </c>
      <c r="Y25" s="283">
        <f t="shared" si="1"/>
        <v>1</v>
      </c>
    </row>
    <row r="26" spans="1:25" s="2" customFormat="1" ht="330.75" customHeight="1" x14ac:dyDescent="0.25">
      <c r="A26" s="387"/>
      <c r="B26" s="387"/>
      <c r="C26" s="387"/>
      <c r="D26" s="387"/>
      <c r="E26" s="387"/>
      <c r="F26" s="387"/>
      <c r="G26" s="387"/>
      <c r="H26" s="387"/>
      <c r="I26" s="402"/>
      <c r="J26" s="387" t="s">
        <v>970</v>
      </c>
      <c r="K26" s="387"/>
      <c r="L26" s="387"/>
      <c r="M26" s="387"/>
      <c r="N26" s="387"/>
      <c r="O26" s="387"/>
      <c r="P26" s="388" t="s">
        <v>971</v>
      </c>
      <c r="Q26" s="388"/>
      <c r="R26" s="388"/>
      <c r="S26" s="388"/>
      <c r="T26" s="45" t="s">
        <v>34</v>
      </c>
      <c r="U26" s="240">
        <v>50</v>
      </c>
      <c r="V26" s="243">
        <v>40</v>
      </c>
      <c r="W26" s="243">
        <v>42</v>
      </c>
      <c r="X26" s="56">
        <f t="shared" si="0"/>
        <v>1.05</v>
      </c>
      <c r="Y26" s="283">
        <f t="shared" si="1"/>
        <v>1.05</v>
      </c>
    </row>
    <row r="27" spans="1:25" s="2" customFormat="1" ht="150" customHeight="1" x14ac:dyDescent="0.25">
      <c r="A27" s="387"/>
      <c r="B27" s="387"/>
      <c r="C27" s="387"/>
      <c r="D27" s="387"/>
      <c r="E27" s="387"/>
      <c r="F27" s="387"/>
      <c r="G27" s="387"/>
      <c r="H27" s="387"/>
      <c r="I27" s="402"/>
      <c r="J27" s="387" t="s">
        <v>972</v>
      </c>
      <c r="K27" s="387"/>
      <c r="L27" s="387"/>
      <c r="M27" s="387"/>
      <c r="N27" s="387"/>
      <c r="O27" s="387"/>
      <c r="P27" s="388" t="s">
        <v>973</v>
      </c>
      <c r="Q27" s="388"/>
      <c r="R27" s="388"/>
      <c r="S27" s="388"/>
      <c r="T27" s="45" t="s">
        <v>38</v>
      </c>
      <c r="U27" s="240">
        <v>50</v>
      </c>
      <c r="V27" s="243">
        <v>21</v>
      </c>
      <c r="W27" s="243">
        <v>21</v>
      </c>
      <c r="X27" s="56">
        <f t="shared" si="0"/>
        <v>1</v>
      </c>
      <c r="Y27" s="283">
        <f t="shared" si="1"/>
        <v>1</v>
      </c>
    </row>
    <row r="28" spans="1:25" s="2" customFormat="1" ht="159" customHeight="1" x14ac:dyDescent="0.25">
      <c r="A28" s="387"/>
      <c r="B28" s="387"/>
      <c r="C28" s="387"/>
      <c r="D28" s="387"/>
      <c r="E28" s="387"/>
      <c r="F28" s="387"/>
      <c r="G28" s="387"/>
      <c r="H28" s="387"/>
      <c r="I28" s="402"/>
      <c r="J28" s="387" t="s">
        <v>974</v>
      </c>
      <c r="K28" s="387"/>
      <c r="L28" s="387"/>
      <c r="M28" s="387"/>
      <c r="N28" s="387"/>
      <c r="O28" s="387"/>
      <c r="P28" s="388" t="s">
        <v>975</v>
      </c>
      <c r="Q28" s="388"/>
      <c r="R28" s="388"/>
      <c r="S28" s="388"/>
      <c r="T28" s="45" t="s">
        <v>34</v>
      </c>
      <c r="U28" s="242">
        <v>1</v>
      </c>
      <c r="V28" s="241">
        <v>0.8</v>
      </c>
      <c r="W28" s="241">
        <v>0.8</v>
      </c>
      <c r="X28" s="56">
        <f t="shared" si="0"/>
        <v>1</v>
      </c>
      <c r="Y28" s="283">
        <f t="shared" si="1"/>
        <v>1</v>
      </c>
    </row>
    <row r="29" spans="1:25" s="2" customFormat="1" ht="23.25" x14ac:dyDescent="0.25">
      <c r="A29" s="27"/>
      <c r="B29" s="27"/>
      <c r="C29" s="27"/>
      <c r="D29" s="27"/>
      <c r="E29" s="26"/>
      <c r="F29" s="26"/>
      <c r="G29" s="26"/>
      <c r="H29" s="26"/>
      <c r="I29" s="26"/>
      <c r="J29" s="26"/>
      <c r="K29" s="26"/>
      <c r="L29" s="26"/>
      <c r="M29" s="26"/>
      <c r="N29" s="26"/>
      <c r="O29" s="26"/>
      <c r="P29" s="26"/>
      <c r="Q29" s="26"/>
      <c r="R29" s="26"/>
      <c r="S29" s="28"/>
      <c r="T29" s="26"/>
      <c r="U29" s="26"/>
    </row>
    <row r="30" spans="1:25" s="2" customFormat="1" ht="12.75" customHeight="1" x14ac:dyDescent="0.25">
      <c r="A30" s="27"/>
      <c r="B30" s="27"/>
      <c r="C30" s="27"/>
      <c r="D30" s="27"/>
      <c r="E30" s="26"/>
      <c r="F30" s="26"/>
      <c r="G30" s="26"/>
      <c r="H30" s="26"/>
      <c r="I30" s="26"/>
      <c r="J30" s="26"/>
      <c r="K30" s="26"/>
      <c r="L30" s="26"/>
      <c r="M30" s="26"/>
      <c r="N30" s="26"/>
      <c r="O30" s="26"/>
      <c r="P30" s="26"/>
      <c r="Q30" s="26"/>
      <c r="R30" s="26"/>
      <c r="S30" s="28"/>
      <c r="T30" s="26"/>
      <c r="U30" s="26"/>
      <c r="V30" s="6"/>
    </row>
    <row r="31" spans="1:25" s="2" customFormat="1" ht="95.25" customHeight="1" x14ac:dyDescent="0.25">
      <c r="A31" s="423" t="s">
        <v>45</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row>
    <row r="32" spans="1:25" s="2" customFormat="1" x14ac:dyDescent="0.25">
      <c r="A32" s="16"/>
      <c r="B32" s="16"/>
      <c r="C32" s="16"/>
      <c r="D32" s="16"/>
      <c r="E32" s="16"/>
      <c r="F32" s="16"/>
      <c r="G32" s="16"/>
      <c r="H32" s="16"/>
      <c r="I32" s="16"/>
      <c r="J32" s="16"/>
      <c r="K32" s="16"/>
      <c r="L32" s="16"/>
      <c r="M32" s="16"/>
      <c r="N32" s="16"/>
      <c r="O32" s="16"/>
      <c r="P32" s="16"/>
      <c r="Q32" s="16"/>
      <c r="R32" s="16"/>
      <c r="S32" s="47"/>
      <c r="T32" s="16"/>
      <c r="U32" s="16"/>
      <c r="V32" s="6"/>
    </row>
    <row r="33" spans="1:25 16341:16384" s="48" customFormat="1" ht="84" customHeight="1" x14ac:dyDescent="0.25">
      <c r="A33" s="379" t="s">
        <v>46</v>
      </c>
      <c r="B33" s="379"/>
      <c r="C33" s="379"/>
      <c r="D33" s="379"/>
      <c r="E33" s="379"/>
      <c r="F33" s="379"/>
      <c r="G33" s="379"/>
      <c r="H33" s="379"/>
      <c r="I33" s="391" t="s">
        <v>47</v>
      </c>
      <c r="J33" s="391"/>
      <c r="K33" s="391"/>
      <c r="L33" s="391"/>
      <c r="M33" s="391"/>
      <c r="N33" s="391"/>
      <c r="O33" s="379" t="s">
        <v>48</v>
      </c>
      <c r="P33" s="375" t="s">
        <v>49</v>
      </c>
      <c r="Q33" s="375"/>
      <c r="R33" s="375"/>
      <c r="S33" s="375" t="s">
        <v>50</v>
      </c>
      <c r="T33" s="376" t="s">
        <v>22</v>
      </c>
      <c r="U33" s="376" t="s">
        <v>51</v>
      </c>
      <c r="V33" s="378">
        <v>2018</v>
      </c>
      <c r="W33" s="378"/>
      <c r="X33" s="378"/>
      <c r="Y33" s="378"/>
    </row>
    <row r="34" spans="1:25 16341:16384" s="48" customFormat="1" ht="84" customHeight="1" x14ac:dyDescent="0.25">
      <c r="A34" s="379"/>
      <c r="B34" s="379"/>
      <c r="C34" s="379"/>
      <c r="D34" s="379"/>
      <c r="E34" s="379"/>
      <c r="F34" s="379"/>
      <c r="G34" s="379"/>
      <c r="H34" s="379"/>
      <c r="I34" s="391"/>
      <c r="J34" s="391"/>
      <c r="K34" s="391"/>
      <c r="L34" s="391"/>
      <c r="M34" s="391"/>
      <c r="N34" s="391"/>
      <c r="O34" s="379"/>
      <c r="P34" s="375"/>
      <c r="Q34" s="375"/>
      <c r="R34" s="375"/>
      <c r="S34" s="375"/>
      <c r="T34" s="376"/>
      <c r="U34" s="376"/>
      <c r="V34" s="36" t="s">
        <v>24</v>
      </c>
      <c r="W34" s="36" t="s">
        <v>25</v>
      </c>
      <c r="X34" s="37" t="s">
        <v>26</v>
      </c>
      <c r="Y34" s="38" t="s">
        <v>27</v>
      </c>
    </row>
    <row r="35" spans="1:25 16341:16384" s="48" customFormat="1" ht="247.5" customHeight="1" x14ac:dyDescent="0.25">
      <c r="A35" s="390" t="s">
        <v>631</v>
      </c>
      <c r="B35" s="390"/>
      <c r="C35" s="390"/>
      <c r="D35" s="390"/>
      <c r="E35" s="390"/>
      <c r="F35" s="390"/>
      <c r="G35" s="390"/>
      <c r="H35" s="390"/>
      <c r="I35" s="390" t="s">
        <v>632</v>
      </c>
      <c r="J35" s="390"/>
      <c r="K35" s="390"/>
      <c r="L35" s="390"/>
      <c r="M35" s="390"/>
      <c r="N35" s="390"/>
      <c r="O35" s="51">
        <v>115</v>
      </c>
      <c r="P35" s="388" t="s">
        <v>633</v>
      </c>
      <c r="Q35" s="388"/>
      <c r="R35" s="388"/>
      <c r="S35" s="52" t="s">
        <v>55</v>
      </c>
      <c r="T35" s="40" t="s">
        <v>38</v>
      </c>
      <c r="U35" s="158">
        <f>+P180+P181</f>
        <v>80</v>
      </c>
      <c r="V35" s="243">
        <f>+Q180+Q181</f>
        <v>29</v>
      </c>
      <c r="W35" s="243">
        <f>+R180+R181</f>
        <v>29</v>
      </c>
      <c r="X35" s="56">
        <f>+W35/V35</f>
        <v>1</v>
      </c>
      <c r="Y35" s="283">
        <f>X35</f>
        <v>1</v>
      </c>
    </row>
    <row r="36" spans="1:25 16341:16384" s="2" customFormat="1" ht="273.75" customHeight="1" x14ac:dyDescent="0.25">
      <c r="A36" s="390" t="s">
        <v>976</v>
      </c>
      <c r="B36" s="390"/>
      <c r="C36" s="390"/>
      <c r="D36" s="390"/>
      <c r="E36" s="390"/>
      <c r="F36" s="390"/>
      <c r="G36" s="390"/>
      <c r="H36" s="390"/>
      <c r="I36" s="390" t="s">
        <v>977</v>
      </c>
      <c r="J36" s="390"/>
      <c r="K36" s="390"/>
      <c r="L36" s="390"/>
      <c r="M36" s="390"/>
      <c r="N36" s="390"/>
      <c r="O36" s="51">
        <v>118</v>
      </c>
      <c r="P36" s="388" t="s">
        <v>978</v>
      </c>
      <c r="Q36" s="388"/>
      <c r="R36" s="388"/>
      <c r="S36" s="52" t="s">
        <v>55</v>
      </c>
      <c r="T36" s="40" t="s">
        <v>38</v>
      </c>
      <c r="U36" s="158">
        <v>126</v>
      </c>
      <c r="V36" s="243">
        <f>+Q175+Q176+Q177+Q178</f>
        <v>126</v>
      </c>
      <c r="W36" s="243">
        <f>+R175+R176+R177+R178</f>
        <v>126</v>
      </c>
      <c r="X36" s="56">
        <f>+W36/V36</f>
        <v>1</v>
      </c>
      <c r="Y36" s="283">
        <f>X36</f>
        <v>1</v>
      </c>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25 16341:16384" s="2" customFormat="1" ht="12.75" customHeight="1" x14ac:dyDescent="0.25">
      <c r="A37" s="27"/>
      <c r="B37" s="27"/>
      <c r="C37" s="27"/>
      <c r="D37" s="27"/>
      <c r="E37" s="26"/>
      <c r="F37" s="26"/>
      <c r="G37" s="26"/>
      <c r="H37" s="26"/>
      <c r="I37" s="26"/>
      <c r="J37" s="26"/>
      <c r="K37" s="26"/>
      <c r="L37" s="26"/>
      <c r="M37" s="26"/>
      <c r="N37" s="26"/>
      <c r="O37" s="26"/>
      <c r="P37" s="26"/>
      <c r="Q37" s="26"/>
      <c r="R37" s="26"/>
      <c r="S37" s="28"/>
      <c r="T37" s="26"/>
      <c r="U37" s="26"/>
      <c r="V37" s="6"/>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25 16341:16384" s="2" customFormat="1" ht="12.75" customHeight="1" x14ac:dyDescent="0.25">
      <c r="A38" s="27"/>
      <c r="B38" s="27"/>
      <c r="C38" s="27"/>
      <c r="D38" s="27"/>
      <c r="E38" s="26"/>
      <c r="F38" s="26"/>
      <c r="G38" s="26"/>
      <c r="H38" s="26"/>
      <c r="I38" s="26"/>
      <c r="J38" s="26"/>
      <c r="K38" s="26"/>
      <c r="L38" s="26"/>
      <c r="M38" s="26"/>
      <c r="N38" s="26"/>
      <c r="O38" s="26"/>
      <c r="P38" s="26"/>
      <c r="Q38" s="26"/>
      <c r="R38" s="26"/>
      <c r="S38" s="28"/>
      <c r="T38" s="26"/>
      <c r="U38" s="26"/>
      <c r="V38" s="6"/>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25 16341:16384" s="2" customFormat="1" ht="80.25" customHeight="1" x14ac:dyDescent="0.25">
      <c r="A39" s="423" t="s">
        <v>56</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25 16341:16384" s="6" customFormat="1" ht="12" customHeight="1" x14ac:dyDescent="0.25">
      <c r="A40" s="57"/>
      <c r="B40" s="57"/>
      <c r="C40" s="57"/>
      <c r="D40" s="57"/>
      <c r="E40" s="57"/>
      <c r="F40" s="57"/>
      <c r="G40" s="57"/>
      <c r="H40" s="57"/>
      <c r="I40" s="57"/>
      <c r="J40" s="57"/>
      <c r="K40" s="57"/>
      <c r="L40" s="57"/>
      <c r="M40" s="57"/>
      <c r="N40" s="57"/>
      <c r="O40" s="57"/>
      <c r="P40" s="57"/>
      <c r="Q40" s="57"/>
      <c r="R40" s="57"/>
      <c r="S40" s="57"/>
      <c r="T40" s="57"/>
      <c r="U40" s="57"/>
    </row>
    <row r="41" spans="1:25 16341:16384" s="6" customFormat="1" ht="92.25" customHeight="1" x14ac:dyDescent="0.25">
      <c r="A41" s="385" t="s">
        <v>57</v>
      </c>
      <c r="B41" s="385"/>
      <c r="C41" s="386" t="s">
        <v>58</v>
      </c>
      <c r="D41" s="386"/>
      <c r="E41" s="386"/>
      <c r="F41" s="386"/>
      <c r="G41" s="386"/>
      <c r="H41" s="386"/>
      <c r="I41" s="386"/>
      <c r="J41" s="386"/>
      <c r="K41" s="386"/>
      <c r="L41" s="386"/>
      <c r="M41" s="386"/>
      <c r="N41" s="386"/>
      <c r="O41" s="386"/>
      <c r="P41" s="386"/>
      <c r="Q41" s="386"/>
      <c r="R41" s="386"/>
      <c r="S41" s="386"/>
      <c r="T41" s="386"/>
      <c r="U41" s="386"/>
      <c r="V41" s="386"/>
      <c r="W41" s="386"/>
      <c r="X41" s="386"/>
      <c r="Y41" s="386"/>
    </row>
    <row r="42" spans="1:25 16341:16384" s="6" customFormat="1" ht="94.5" customHeight="1" x14ac:dyDescent="0.25">
      <c r="A42" s="385" t="s">
        <v>59</v>
      </c>
      <c r="B42" s="385"/>
      <c r="C42" s="386" t="s">
        <v>60</v>
      </c>
      <c r="D42" s="386"/>
      <c r="E42" s="386"/>
      <c r="F42" s="386"/>
      <c r="G42" s="386"/>
      <c r="H42" s="386"/>
      <c r="I42" s="386"/>
      <c r="J42" s="386"/>
      <c r="K42" s="386"/>
      <c r="L42" s="386"/>
      <c r="M42" s="386"/>
      <c r="N42" s="386"/>
      <c r="O42" s="386"/>
      <c r="P42" s="386"/>
      <c r="Q42" s="386"/>
      <c r="R42" s="386"/>
      <c r="S42" s="386"/>
      <c r="T42" s="386"/>
      <c r="U42" s="386"/>
      <c r="V42" s="386"/>
      <c r="W42" s="386"/>
      <c r="X42" s="386"/>
      <c r="Y42" s="386"/>
    </row>
    <row r="43" spans="1:25 16341:16384" s="6" customFormat="1" ht="159.75" customHeight="1" x14ac:dyDescent="0.25">
      <c r="A43" s="385" t="s">
        <v>61</v>
      </c>
      <c r="B43" s="385"/>
      <c r="C43" s="386" t="s">
        <v>62</v>
      </c>
      <c r="D43" s="386"/>
      <c r="E43" s="386"/>
      <c r="F43" s="386"/>
      <c r="G43" s="386"/>
      <c r="H43" s="386"/>
      <c r="I43" s="386"/>
      <c r="J43" s="386"/>
      <c r="K43" s="386"/>
      <c r="L43" s="386"/>
      <c r="M43" s="386"/>
      <c r="N43" s="386"/>
      <c r="O43" s="386"/>
      <c r="P43" s="386"/>
      <c r="Q43" s="386"/>
      <c r="R43" s="386"/>
      <c r="S43" s="386"/>
      <c r="T43" s="386"/>
      <c r="U43" s="386"/>
      <c r="V43" s="386"/>
      <c r="W43" s="386"/>
      <c r="X43" s="386"/>
      <c r="Y43" s="386"/>
    </row>
    <row r="44" spans="1:25 16341:16384" s="6" customFormat="1" ht="17.25" customHeight="1" x14ac:dyDescent="0.25">
      <c r="A44" s="57"/>
      <c r="B44" s="57"/>
      <c r="C44" s="57"/>
      <c r="D44" s="57"/>
      <c r="E44" s="57"/>
      <c r="F44" s="57"/>
      <c r="G44" s="57"/>
      <c r="H44" s="57"/>
      <c r="I44" s="57"/>
      <c r="J44" s="57"/>
      <c r="K44" s="57"/>
      <c r="L44" s="57"/>
      <c r="M44" s="57"/>
      <c r="N44" s="57"/>
      <c r="O44" s="57"/>
      <c r="P44" s="57"/>
      <c r="Q44" s="57"/>
      <c r="R44" s="57"/>
      <c r="S44" s="57"/>
      <c r="T44" s="57"/>
      <c r="U44" s="57"/>
    </row>
    <row r="45" spans="1:25 16341:16384" s="2" customFormat="1" ht="43.5" customHeight="1" x14ac:dyDescent="0.25">
      <c r="A45" s="379" t="s">
        <v>63</v>
      </c>
      <c r="B45" s="379"/>
      <c r="C45" s="379" t="s">
        <v>64</v>
      </c>
      <c r="D45" s="379" t="s">
        <v>65</v>
      </c>
      <c r="E45" s="380" t="s">
        <v>66</v>
      </c>
      <c r="F45" s="379" t="s">
        <v>67</v>
      </c>
      <c r="G45" s="379"/>
      <c r="H45" s="379"/>
      <c r="I45" s="379"/>
      <c r="J45" s="379" t="s">
        <v>68</v>
      </c>
      <c r="K45" s="384" t="s">
        <v>69</v>
      </c>
      <c r="L45" s="379" t="s">
        <v>70</v>
      </c>
      <c r="M45" s="379"/>
      <c r="N45" s="379"/>
      <c r="O45" s="379" t="s">
        <v>71</v>
      </c>
      <c r="P45" s="375" t="s">
        <v>72</v>
      </c>
      <c r="Q45" s="375"/>
      <c r="R45" s="375"/>
      <c r="S45" s="375" t="s">
        <v>50</v>
      </c>
      <c r="T45" s="376" t="s">
        <v>22</v>
      </c>
      <c r="U45" s="376" t="s">
        <v>367</v>
      </c>
      <c r="V45" s="378">
        <v>2018</v>
      </c>
      <c r="W45" s="378"/>
      <c r="X45" s="378"/>
      <c r="Y45" s="378"/>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25 16341:16384" s="2" customFormat="1" ht="140.25" customHeight="1" x14ac:dyDescent="0.25">
      <c r="A46" s="379"/>
      <c r="B46" s="379"/>
      <c r="C46" s="379"/>
      <c r="D46" s="379"/>
      <c r="E46" s="380"/>
      <c r="F46" s="379"/>
      <c r="G46" s="379"/>
      <c r="H46" s="379"/>
      <c r="I46" s="379"/>
      <c r="J46" s="379"/>
      <c r="K46" s="384"/>
      <c r="L46" s="379"/>
      <c r="M46" s="379"/>
      <c r="N46" s="379"/>
      <c r="O46" s="379"/>
      <c r="P46" s="375"/>
      <c r="Q46" s="375"/>
      <c r="R46" s="375"/>
      <c r="S46" s="375"/>
      <c r="T46" s="376"/>
      <c r="U46" s="376"/>
      <c r="V46" s="36" t="s">
        <v>24</v>
      </c>
      <c r="W46" s="36" t="s">
        <v>25</v>
      </c>
      <c r="X46" s="37" t="s">
        <v>26</v>
      </c>
      <c r="Y46" s="38" t="s">
        <v>27</v>
      </c>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25 16341:16384" s="2" customFormat="1" ht="409.5" customHeight="1" x14ac:dyDescent="0.25">
      <c r="A47" s="472" t="s">
        <v>979</v>
      </c>
      <c r="B47" s="472"/>
      <c r="C47" s="253" t="s">
        <v>304</v>
      </c>
      <c r="D47" s="58" t="s">
        <v>369</v>
      </c>
      <c r="E47" s="59" t="s">
        <v>370</v>
      </c>
      <c r="F47" s="473" t="s">
        <v>370</v>
      </c>
      <c r="G47" s="473"/>
      <c r="H47" s="473"/>
      <c r="I47" s="473"/>
      <c r="J47" s="58" t="s">
        <v>370</v>
      </c>
      <c r="K47" s="60" t="s">
        <v>952</v>
      </c>
      <c r="L47" s="383" t="s">
        <v>980</v>
      </c>
      <c r="M47" s="383"/>
      <c r="N47" s="383"/>
      <c r="O47" s="58" t="s">
        <v>81</v>
      </c>
      <c r="P47" s="371" t="s">
        <v>370</v>
      </c>
      <c r="Q47" s="371"/>
      <c r="R47" s="371"/>
      <c r="S47" s="61"/>
      <c r="T47" s="45"/>
      <c r="U47" s="62"/>
      <c r="V47" s="205"/>
      <c r="W47" s="239"/>
      <c r="X47" s="56" t="e">
        <f>+W47/V47</f>
        <v>#DIV/0!</v>
      </c>
      <c r="Y47" s="283" t="e">
        <f>X47</f>
        <v>#DIV/0!</v>
      </c>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25 16341:16384" s="2" customFormat="1" ht="409.5" customHeight="1" x14ac:dyDescent="0.25">
      <c r="A48" s="472" t="s">
        <v>981</v>
      </c>
      <c r="B48" s="472"/>
      <c r="C48" s="253" t="s">
        <v>304</v>
      </c>
      <c r="D48" s="58" t="s">
        <v>369</v>
      </c>
      <c r="E48" s="59" t="s">
        <v>370</v>
      </c>
      <c r="F48" s="473" t="s">
        <v>370</v>
      </c>
      <c r="G48" s="473"/>
      <c r="H48" s="473"/>
      <c r="I48" s="473"/>
      <c r="J48" s="58" t="s">
        <v>370</v>
      </c>
      <c r="K48" s="60" t="s">
        <v>952</v>
      </c>
      <c r="L48" s="383" t="s">
        <v>982</v>
      </c>
      <c r="M48" s="383"/>
      <c r="N48" s="383"/>
      <c r="O48" s="58" t="s">
        <v>81</v>
      </c>
      <c r="P48" s="371" t="s">
        <v>370</v>
      </c>
      <c r="Q48" s="371"/>
      <c r="R48" s="371"/>
      <c r="S48" s="61"/>
      <c r="T48" s="45"/>
      <c r="U48" s="160"/>
      <c r="V48" s="205"/>
      <c r="W48" s="239"/>
      <c r="X48" s="56" t="e">
        <f>+W48/V48</f>
        <v>#DIV/0!</v>
      </c>
      <c r="Y48" s="283" t="e">
        <f>X48</f>
        <v>#DIV/0!</v>
      </c>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66 16151:16384" ht="396" x14ac:dyDescent="0.25">
      <c r="A49" s="472" t="s">
        <v>983</v>
      </c>
      <c r="B49" s="472"/>
      <c r="C49" s="253" t="s">
        <v>304</v>
      </c>
      <c r="D49" s="58" t="s">
        <v>369</v>
      </c>
      <c r="E49" s="59" t="s">
        <v>370</v>
      </c>
      <c r="F49" s="473" t="s">
        <v>370</v>
      </c>
      <c r="G49" s="473"/>
      <c r="H49" s="473"/>
      <c r="I49" s="473"/>
      <c r="J49" s="58" t="s">
        <v>370</v>
      </c>
      <c r="K49" s="60" t="s">
        <v>952</v>
      </c>
      <c r="L49" s="382" t="s">
        <v>984</v>
      </c>
      <c r="M49" s="382"/>
      <c r="N49" s="382"/>
      <c r="O49" s="58" t="s">
        <v>81</v>
      </c>
      <c r="P49" s="371" t="s">
        <v>370</v>
      </c>
      <c r="Q49" s="371"/>
      <c r="R49" s="371"/>
      <c r="S49" s="61"/>
      <c r="T49" s="45"/>
      <c r="U49" s="62"/>
      <c r="V49" s="205"/>
      <c r="W49" s="239"/>
      <c r="X49" s="56" t="e">
        <f>+W49/V49</f>
        <v>#DIV/0!</v>
      </c>
      <c r="Y49" s="283" t="e">
        <f>X49</f>
        <v>#DIV/0!</v>
      </c>
      <c r="BM49" s="2"/>
      <c r="BN49" s="2"/>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66 16151:16384" ht="396" x14ac:dyDescent="0.25">
      <c r="A50" s="472" t="s">
        <v>985</v>
      </c>
      <c r="B50" s="472"/>
      <c r="C50" s="253" t="s">
        <v>304</v>
      </c>
      <c r="D50" s="58" t="s">
        <v>369</v>
      </c>
      <c r="E50" s="59" t="s">
        <v>370</v>
      </c>
      <c r="F50" s="473" t="s">
        <v>370</v>
      </c>
      <c r="G50" s="473"/>
      <c r="H50" s="473"/>
      <c r="I50" s="473"/>
      <c r="J50" s="58" t="s">
        <v>370</v>
      </c>
      <c r="K50" s="60" t="s">
        <v>952</v>
      </c>
      <c r="L50" s="382" t="s">
        <v>986</v>
      </c>
      <c r="M50" s="382"/>
      <c r="N50" s="382"/>
      <c r="O50" s="58" t="s">
        <v>81</v>
      </c>
      <c r="P50" s="371" t="s">
        <v>370</v>
      </c>
      <c r="Q50" s="371"/>
      <c r="R50" s="371"/>
      <c r="S50" s="61"/>
      <c r="T50" s="45"/>
      <c r="U50" s="62"/>
      <c r="V50" s="205"/>
      <c r="W50" s="239"/>
      <c r="X50" s="56" t="e">
        <f>+W50/V50</f>
        <v>#DIV/0!</v>
      </c>
      <c r="Y50" s="283" t="e">
        <f>X50</f>
        <v>#DIV/0!</v>
      </c>
      <c r="BM50" s="2"/>
      <c r="BN50" s="2"/>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66 16151:16384" ht="396" hidden="1" x14ac:dyDescent="0.25">
      <c r="A51" s="365"/>
      <c r="B51" s="365"/>
      <c r="C51" s="58"/>
      <c r="D51" s="58"/>
      <c r="E51" s="59"/>
      <c r="F51" s="365"/>
      <c r="G51" s="365"/>
      <c r="H51" s="365"/>
      <c r="I51" s="365"/>
      <c r="J51" s="58"/>
      <c r="K51" s="60"/>
      <c r="L51" s="365"/>
      <c r="M51" s="365"/>
      <c r="N51" s="365"/>
      <c r="O51" s="58" t="s">
        <v>81</v>
      </c>
      <c r="P51" s="371" t="s">
        <v>98</v>
      </c>
      <c r="Q51" s="371"/>
      <c r="R51" s="371"/>
      <c r="S51" s="61" t="s">
        <v>55</v>
      </c>
      <c r="T51" s="45" t="s">
        <v>38</v>
      </c>
      <c r="U51" s="62">
        <v>1</v>
      </c>
      <c r="V51" s="6"/>
      <c r="BM51" s="2"/>
      <c r="BN51" s="2"/>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66 16151:16384" ht="396" hidden="1" x14ac:dyDescent="0.25">
      <c r="A52" s="365"/>
      <c r="B52" s="365"/>
      <c r="C52" s="58"/>
      <c r="D52" s="58"/>
      <c r="E52" s="59"/>
      <c r="F52" s="365"/>
      <c r="G52" s="365"/>
      <c r="H52" s="365"/>
      <c r="I52" s="365"/>
      <c r="J52" s="58"/>
      <c r="K52" s="60"/>
      <c r="L52" s="365"/>
      <c r="M52" s="365"/>
      <c r="N52" s="365"/>
      <c r="O52" s="58" t="s">
        <v>81</v>
      </c>
      <c r="P52" s="371" t="s">
        <v>102</v>
      </c>
      <c r="Q52" s="371"/>
      <c r="R52" s="371"/>
      <c r="S52" s="61" t="s">
        <v>55</v>
      </c>
      <c r="T52" s="45" t="s">
        <v>38</v>
      </c>
      <c r="U52" s="62">
        <v>1</v>
      </c>
      <c r="V52" s="6"/>
      <c r="BM52" s="2"/>
      <c r="BN52" s="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66 16151:16384" ht="204" hidden="1" customHeight="1" x14ac:dyDescent="0.25">
      <c r="A53" s="365"/>
      <c r="B53" s="365"/>
      <c r="C53" s="365"/>
      <c r="D53" s="365"/>
      <c r="E53" s="365"/>
      <c r="F53" s="365"/>
      <c r="G53" s="365"/>
      <c r="H53" s="365"/>
      <c r="I53" s="365"/>
      <c r="J53" s="365"/>
      <c r="K53" s="365"/>
      <c r="L53" s="365"/>
      <c r="M53" s="58"/>
      <c r="N53" s="58"/>
      <c r="O53" s="58"/>
      <c r="P53" s="367"/>
      <c r="Q53" s="367"/>
      <c r="R53" s="367"/>
      <c r="S53" s="367"/>
      <c r="T53" s="64"/>
      <c r="U53" s="65"/>
      <c r="V53" s="6"/>
      <c r="BM53" s="2"/>
      <c r="BN53" s="2"/>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66 16151:16384" ht="15" x14ac:dyDescent="0.25">
      <c r="A54" s="16"/>
      <c r="B54" s="16"/>
      <c r="C54" s="16"/>
      <c r="D54" s="16"/>
      <c r="E54" s="16"/>
      <c r="F54" s="16"/>
      <c r="G54" s="16"/>
      <c r="H54" s="16"/>
      <c r="I54" s="16"/>
      <c r="J54" s="16"/>
      <c r="K54" s="16"/>
      <c r="L54" s="16"/>
      <c r="M54" s="16"/>
      <c r="N54" s="16"/>
      <c r="O54" s="16"/>
      <c r="P54" s="16"/>
      <c r="Q54" s="16"/>
      <c r="R54" s="16"/>
      <c r="S54" s="47"/>
      <c r="T54" s="16"/>
      <c r="U54" s="16"/>
      <c r="V54" s="6"/>
      <c r="BM54" s="2"/>
      <c r="BN54" s="2"/>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66 16151:16384" x14ac:dyDescent="0.25">
      <c r="V55" s="6"/>
      <c r="BM55" s="2"/>
      <c r="BN55" s="2"/>
    </row>
    <row r="56" spans="1:66 16151:16384" ht="96.75" customHeight="1" x14ac:dyDescent="0.25">
      <c r="A56" s="423" t="s">
        <v>103</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BM56" s="2"/>
      <c r="BN56" s="2"/>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66 16151:16384" s="6" customFormat="1" x14ac:dyDescent="0.25">
      <c r="A57" s="16"/>
      <c r="B57" s="16"/>
      <c r="C57" s="16"/>
      <c r="D57" s="16"/>
      <c r="E57" s="16"/>
      <c r="F57" s="16"/>
      <c r="G57" s="16"/>
      <c r="H57" s="16"/>
      <c r="I57" s="16"/>
      <c r="J57" s="16"/>
      <c r="K57" s="16"/>
      <c r="L57" s="16"/>
      <c r="M57" s="16"/>
      <c r="N57" s="16"/>
      <c r="O57" s="16"/>
      <c r="P57" s="16"/>
      <c r="Q57" s="16"/>
      <c r="R57" s="16"/>
      <c r="S57" s="47"/>
      <c r="T57" s="16"/>
      <c r="U57" s="16"/>
    </row>
    <row r="58" spans="1:66 16151:16384" s="75" customFormat="1" ht="120" customHeight="1" x14ac:dyDescent="0.25">
      <c r="A58" s="379" t="s">
        <v>104</v>
      </c>
      <c r="B58" s="379"/>
      <c r="C58" s="380" t="s">
        <v>66</v>
      </c>
      <c r="D58" s="379" t="s">
        <v>105</v>
      </c>
      <c r="E58" s="379" t="s">
        <v>106</v>
      </c>
      <c r="F58" s="379" t="s">
        <v>107</v>
      </c>
      <c r="G58" s="379"/>
      <c r="H58" s="379" t="s">
        <v>108</v>
      </c>
      <c r="I58" s="379"/>
      <c r="J58" s="379" t="s">
        <v>109</v>
      </c>
      <c r="K58" s="379" t="s">
        <v>110</v>
      </c>
      <c r="L58" s="379" t="s">
        <v>111</v>
      </c>
      <c r="M58" s="379" t="s">
        <v>112</v>
      </c>
      <c r="N58" s="352" t="s">
        <v>113</v>
      </c>
      <c r="O58" s="352" t="s">
        <v>114</v>
      </c>
      <c r="P58" s="375" t="s">
        <v>115</v>
      </c>
      <c r="Q58" s="375"/>
      <c r="R58" s="375"/>
      <c r="S58" s="375" t="s">
        <v>50</v>
      </c>
      <c r="T58" s="376" t="s">
        <v>22</v>
      </c>
      <c r="U58" s="377" t="s">
        <v>116</v>
      </c>
      <c r="V58" s="378">
        <v>2018</v>
      </c>
      <c r="W58" s="378"/>
      <c r="X58" s="378"/>
      <c r="Y58" s="378"/>
    </row>
    <row r="59" spans="1:66 16151:16384" s="75" customFormat="1" ht="46.5" x14ac:dyDescent="0.25">
      <c r="A59" s="379"/>
      <c r="B59" s="379"/>
      <c r="C59" s="380"/>
      <c r="D59" s="379"/>
      <c r="E59" s="379"/>
      <c r="F59" s="379"/>
      <c r="G59" s="379"/>
      <c r="H59" s="379"/>
      <c r="I59" s="379"/>
      <c r="J59" s="379"/>
      <c r="K59" s="379"/>
      <c r="L59" s="379"/>
      <c r="M59" s="379"/>
      <c r="N59" s="352"/>
      <c r="O59" s="352"/>
      <c r="P59" s="375"/>
      <c r="Q59" s="375"/>
      <c r="R59" s="375"/>
      <c r="S59" s="375"/>
      <c r="T59" s="376"/>
      <c r="U59" s="377"/>
      <c r="V59" s="36" t="s">
        <v>24</v>
      </c>
      <c r="W59" s="36" t="s">
        <v>25</v>
      </c>
      <c r="X59" s="37" t="s">
        <v>26</v>
      </c>
      <c r="Y59" s="38" t="s">
        <v>27</v>
      </c>
    </row>
    <row r="60" spans="1:66 16151:16384" s="86" customFormat="1" ht="215.25" customHeight="1" x14ac:dyDescent="0.25">
      <c r="A60" s="372" t="s">
        <v>117</v>
      </c>
      <c r="B60" s="372"/>
      <c r="C60" s="59" t="s">
        <v>370</v>
      </c>
      <c r="D60" s="77" t="s">
        <v>987</v>
      </c>
      <c r="E60" s="78" t="s">
        <v>2119</v>
      </c>
      <c r="F60" s="373" t="s">
        <v>988</v>
      </c>
      <c r="G60" s="374"/>
      <c r="H60" s="373" t="s">
        <v>989</v>
      </c>
      <c r="I60" s="374"/>
      <c r="J60" s="60" t="s">
        <v>952</v>
      </c>
      <c r="K60" s="81">
        <v>43266</v>
      </c>
      <c r="L60" s="81">
        <v>43296</v>
      </c>
      <c r="M60" s="79" t="s">
        <v>990</v>
      </c>
      <c r="N60" s="82">
        <v>1307540000</v>
      </c>
      <c r="O60" s="82">
        <v>1307540000</v>
      </c>
      <c r="P60" s="422" t="s">
        <v>122</v>
      </c>
      <c r="Q60" s="422"/>
      <c r="R60" s="422"/>
      <c r="S60" s="84" t="s">
        <v>87</v>
      </c>
      <c r="T60" s="45" t="s">
        <v>123</v>
      </c>
      <c r="U60" s="85">
        <v>1</v>
      </c>
      <c r="V60" s="205">
        <v>1</v>
      </c>
      <c r="W60" s="320">
        <f>+O60/N60</f>
        <v>1</v>
      </c>
      <c r="X60" s="56">
        <f>+W60/V60</f>
        <v>1</v>
      </c>
      <c r="Y60" s="283">
        <f>X60</f>
        <v>1</v>
      </c>
    </row>
    <row r="61" spans="1:66 16151:16384" s="86" customFormat="1" ht="215.25" customHeight="1" x14ac:dyDescent="0.25">
      <c r="A61" s="372" t="s">
        <v>117</v>
      </c>
      <c r="B61" s="372"/>
      <c r="C61" s="59" t="s">
        <v>370</v>
      </c>
      <c r="D61" s="303" t="s">
        <v>991</v>
      </c>
      <c r="E61" s="78" t="s">
        <v>2115</v>
      </c>
      <c r="F61" s="373" t="s">
        <v>992</v>
      </c>
      <c r="G61" s="374"/>
      <c r="H61" s="373" t="s">
        <v>989</v>
      </c>
      <c r="I61" s="374"/>
      <c r="J61" s="60" t="s">
        <v>952</v>
      </c>
      <c r="K61" s="81">
        <v>43266</v>
      </c>
      <c r="L61" s="81">
        <v>43296</v>
      </c>
      <c r="M61" s="299" t="s">
        <v>990</v>
      </c>
      <c r="N61" s="82">
        <v>467000000</v>
      </c>
      <c r="O61" s="82">
        <v>467000000</v>
      </c>
      <c r="P61" s="422" t="s">
        <v>122</v>
      </c>
      <c r="Q61" s="422"/>
      <c r="R61" s="422"/>
      <c r="S61" s="84" t="s">
        <v>87</v>
      </c>
      <c r="T61" s="300" t="s">
        <v>123</v>
      </c>
      <c r="U61" s="85">
        <v>1</v>
      </c>
      <c r="V61" s="302">
        <v>1</v>
      </c>
      <c r="W61" s="320">
        <f t="shared" ref="W61:W124" si="2">+O61/N61</f>
        <v>1</v>
      </c>
      <c r="X61" s="301">
        <f t="shared" ref="X61:X124" si="3">+W61/V61</f>
        <v>1</v>
      </c>
      <c r="Y61" s="283">
        <f t="shared" ref="Y61:Y124" si="4">X61</f>
        <v>1</v>
      </c>
    </row>
    <row r="62" spans="1:66 16151:16384" s="86" customFormat="1" ht="215.25" customHeight="1" x14ac:dyDescent="0.25">
      <c r="A62" s="372" t="s">
        <v>117</v>
      </c>
      <c r="B62" s="372"/>
      <c r="C62" s="59" t="s">
        <v>370</v>
      </c>
      <c r="D62" s="303" t="s">
        <v>991</v>
      </c>
      <c r="E62" s="78" t="s">
        <v>2115</v>
      </c>
      <c r="F62" s="373" t="s">
        <v>992</v>
      </c>
      <c r="G62" s="374"/>
      <c r="H62" s="373" t="s">
        <v>989</v>
      </c>
      <c r="I62" s="374"/>
      <c r="J62" s="60" t="s">
        <v>952</v>
      </c>
      <c r="K62" s="81">
        <v>43266</v>
      </c>
      <c r="L62" s="81">
        <v>43156</v>
      </c>
      <c r="M62" s="299" t="s">
        <v>990</v>
      </c>
      <c r="N62" s="82">
        <v>489500000</v>
      </c>
      <c r="O62" s="82">
        <v>489500000</v>
      </c>
      <c r="P62" s="422" t="s">
        <v>122</v>
      </c>
      <c r="Q62" s="422"/>
      <c r="R62" s="422"/>
      <c r="S62" s="84" t="s">
        <v>87</v>
      </c>
      <c r="T62" s="300" t="s">
        <v>123</v>
      </c>
      <c r="U62" s="85">
        <v>1</v>
      </c>
      <c r="V62" s="302">
        <v>1</v>
      </c>
      <c r="W62" s="320">
        <f t="shared" si="2"/>
        <v>1</v>
      </c>
      <c r="X62" s="301">
        <f t="shared" si="3"/>
        <v>1</v>
      </c>
      <c r="Y62" s="283">
        <f t="shared" si="4"/>
        <v>1</v>
      </c>
    </row>
    <row r="63" spans="1:66 16151:16384" s="86" customFormat="1" ht="215.25" customHeight="1" x14ac:dyDescent="0.25">
      <c r="A63" s="372" t="s">
        <v>117</v>
      </c>
      <c r="B63" s="372"/>
      <c r="C63" s="59" t="s">
        <v>370</v>
      </c>
      <c r="D63" s="303" t="s">
        <v>993</v>
      </c>
      <c r="E63" s="78" t="s">
        <v>2115</v>
      </c>
      <c r="F63" s="373" t="s">
        <v>994</v>
      </c>
      <c r="G63" s="374"/>
      <c r="H63" s="373" t="s">
        <v>995</v>
      </c>
      <c r="I63" s="374"/>
      <c r="J63" s="60" t="s">
        <v>952</v>
      </c>
      <c r="K63" s="81">
        <v>43126</v>
      </c>
      <c r="L63" s="81">
        <v>43156</v>
      </c>
      <c r="M63" s="299" t="s">
        <v>996</v>
      </c>
      <c r="N63" s="82">
        <v>150000000</v>
      </c>
      <c r="O63" s="82">
        <v>150000000</v>
      </c>
      <c r="P63" s="422" t="s">
        <v>122</v>
      </c>
      <c r="Q63" s="422"/>
      <c r="R63" s="422"/>
      <c r="S63" s="84" t="s">
        <v>87</v>
      </c>
      <c r="T63" s="300" t="s">
        <v>123</v>
      </c>
      <c r="U63" s="85">
        <v>1</v>
      </c>
      <c r="V63" s="302">
        <v>1</v>
      </c>
      <c r="W63" s="320">
        <f t="shared" si="2"/>
        <v>1</v>
      </c>
      <c r="X63" s="301">
        <f t="shared" si="3"/>
        <v>1</v>
      </c>
      <c r="Y63" s="283">
        <f t="shared" si="4"/>
        <v>1</v>
      </c>
    </row>
    <row r="64" spans="1:66 16151:16384" s="86" customFormat="1" ht="215.25" customHeight="1" x14ac:dyDescent="0.25">
      <c r="A64" s="372" t="s">
        <v>117</v>
      </c>
      <c r="B64" s="372"/>
      <c r="C64" s="59" t="s">
        <v>370</v>
      </c>
      <c r="D64" s="303" t="s">
        <v>993</v>
      </c>
      <c r="E64" s="78" t="s">
        <v>2115</v>
      </c>
      <c r="F64" s="373" t="s">
        <v>994</v>
      </c>
      <c r="G64" s="374"/>
      <c r="H64" s="373" t="s">
        <v>997</v>
      </c>
      <c r="I64" s="374"/>
      <c r="J64" s="60" t="s">
        <v>952</v>
      </c>
      <c r="K64" s="81">
        <v>43126</v>
      </c>
      <c r="L64" s="81"/>
      <c r="M64" s="299" t="s">
        <v>998</v>
      </c>
      <c r="N64" s="82">
        <v>100000000</v>
      </c>
      <c r="O64" s="82">
        <v>100000000</v>
      </c>
      <c r="P64" s="422" t="s">
        <v>122</v>
      </c>
      <c r="Q64" s="422"/>
      <c r="R64" s="422"/>
      <c r="S64" s="84" t="s">
        <v>87</v>
      </c>
      <c r="T64" s="300" t="s">
        <v>123</v>
      </c>
      <c r="U64" s="85">
        <v>1</v>
      </c>
      <c r="V64" s="302">
        <v>1</v>
      </c>
      <c r="W64" s="320">
        <f t="shared" si="2"/>
        <v>1</v>
      </c>
      <c r="X64" s="301">
        <f t="shared" si="3"/>
        <v>1</v>
      </c>
      <c r="Y64" s="283">
        <f t="shared" si="4"/>
        <v>1</v>
      </c>
    </row>
    <row r="65" spans="1:25" s="86" customFormat="1" ht="215.25" customHeight="1" x14ac:dyDescent="0.25">
      <c r="A65" s="372" t="s">
        <v>117</v>
      </c>
      <c r="B65" s="372"/>
      <c r="C65" s="59" t="s">
        <v>370</v>
      </c>
      <c r="D65" s="303" t="s">
        <v>993</v>
      </c>
      <c r="E65" s="78" t="s">
        <v>2115</v>
      </c>
      <c r="F65" s="373" t="s">
        <v>994</v>
      </c>
      <c r="G65" s="374"/>
      <c r="H65" s="373" t="s">
        <v>999</v>
      </c>
      <c r="I65" s="374"/>
      <c r="J65" s="60" t="s">
        <v>952</v>
      </c>
      <c r="K65" s="81">
        <v>43208</v>
      </c>
      <c r="L65" s="81"/>
      <c r="M65" s="299" t="s">
        <v>998</v>
      </c>
      <c r="N65" s="82">
        <v>50000000</v>
      </c>
      <c r="O65" s="82">
        <v>50000000</v>
      </c>
      <c r="P65" s="422" t="s">
        <v>122</v>
      </c>
      <c r="Q65" s="422"/>
      <c r="R65" s="422"/>
      <c r="S65" s="84" t="s">
        <v>87</v>
      </c>
      <c r="T65" s="300" t="s">
        <v>123</v>
      </c>
      <c r="U65" s="85">
        <v>1</v>
      </c>
      <c r="V65" s="302">
        <v>1</v>
      </c>
      <c r="W65" s="320">
        <f t="shared" si="2"/>
        <v>1</v>
      </c>
      <c r="X65" s="301">
        <f t="shared" si="3"/>
        <v>1</v>
      </c>
      <c r="Y65" s="283">
        <f t="shared" si="4"/>
        <v>1</v>
      </c>
    </row>
    <row r="66" spans="1:25" s="86" customFormat="1" ht="215.25" customHeight="1" x14ac:dyDescent="0.25">
      <c r="A66" s="372" t="s">
        <v>117</v>
      </c>
      <c r="B66" s="372"/>
      <c r="C66" s="59" t="s">
        <v>370</v>
      </c>
      <c r="D66" s="303" t="s">
        <v>993</v>
      </c>
      <c r="E66" s="78" t="s">
        <v>2115</v>
      </c>
      <c r="F66" s="373" t="s">
        <v>994</v>
      </c>
      <c r="G66" s="374"/>
      <c r="H66" s="373" t="s">
        <v>1937</v>
      </c>
      <c r="I66" s="374"/>
      <c r="J66" s="60" t="s">
        <v>952</v>
      </c>
      <c r="K66" s="81"/>
      <c r="L66" s="81"/>
      <c r="M66" s="299"/>
      <c r="N66" s="82">
        <v>100000000</v>
      </c>
      <c r="O66" s="82">
        <v>100000000</v>
      </c>
      <c r="P66" s="422" t="s">
        <v>122</v>
      </c>
      <c r="Q66" s="422"/>
      <c r="R66" s="422"/>
      <c r="S66" s="84" t="s">
        <v>87</v>
      </c>
      <c r="T66" s="300" t="s">
        <v>123</v>
      </c>
      <c r="U66" s="85">
        <v>1</v>
      </c>
      <c r="V66" s="302">
        <v>1</v>
      </c>
      <c r="W66" s="320">
        <f t="shared" si="2"/>
        <v>1</v>
      </c>
      <c r="X66" s="301">
        <f t="shared" si="3"/>
        <v>1</v>
      </c>
      <c r="Y66" s="283">
        <f t="shared" si="4"/>
        <v>1</v>
      </c>
    </row>
    <row r="67" spans="1:25" s="86" customFormat="1" ht="215.25" customHeight="1" x14ac:dyDescent="0.25">
      <c r="A67" s="372" t="s">
        <v>117</v>
      </c>
      <c r="B67" s="372"/>
      <c r="C67" s="59" t="s">
        <v>370</v>
      </c>
      <c r="D67" s="303" t="s">
        <v>1000</v>
      </c>
      <c r="E67" s="78" t="s">
        <v>2115</v>
      </c>
      <c r="F67" s="373" t="s">
        <v>1001</v>
      </c>
      <c r="G67" s="374"/>
      <c r="H67" s="373" t="s">
        <v>1937</v>
      </c>
      <c r="I67" s="374"/>
      <c r="J67" s="60" t="s">
        <v>952</v>
      </c>
      <c r="K67" s="81"/>
      <c r="L67" s="81"/>
      <c r="M67" s="299"/>
      <c r="N67" s="82">
        <v>50000000</v>
      </c>
      <c r="O67" s="82">
        <v>50000000</v>
      </c>
      <c r="P67" s="422" t="s">
        <v>122</v>
      </c>
      <c r="Q67" s="422"/>
      <c r="R67" s="422"/>
      <c r="S67" s="84" t="s">
        <v>87</v>
      </c>
      <c r="T67" s="300" t="s">
        <v>123</v>
      </c>
      <c r="U67" s="85">
        <v>1</v>
      </c>
      <c r="V67" s="302">
        <v>1</v>
      </c>
      <c r="W67" s="320">
        <f t="shared" si="2"/>
        <v>1</v>
      </c>
      <c r="X67" s="301">
        <f t="shared" si="3"/>
        <v>1</v>
      </c>
      <c r="Y67" s="283">
        <f t="shared" si="4"/>
        <v>1</v>
      </c>
    </row>
    <row r="68" spans="1:25" s="86" customFormat="1" ht="215.25" customHeight="1" x14ac:dyDescent="0.25">
      <c r="A68" s="372" t="s">
        <v>117</v>
      </c>
      <c r="B68" s="372"/>
      <c r="C68" s="59" t="s">
        <v>370</v>
      </c>
      <c r="D68" s="303" t="s">
        <v>1002</v>
      </c>
      <c r="E68" s="78" t="s">
        <v>2115</v>
      </c>
      <c r="F68" s="373" t="s">
        <v>1003</v>
      </c>
      <c r="G68" s="374"/>
      <c r="H68" s="373" t="s">
        <v>1004</v>
      </c>
      <c r="I68" s="374"/>
      <c r="J68" s="60" t="s">
        <v>952</v>
      </c>
      <c r="K68" s="81">
        <v>43131</v>
      </c>
      <c r="L68" s="81">
        <v>43296</v>
      </c>
      <c r="M68" s="299" t="s">
        <v>1005</v>
      </c>
      <c r="N68" s="82">
        <v>7240025287</v>
      </c>
      <c r="O68" s="82">
        <v>7240025287</v>
      </c>
      <c r="P68" s="422" t="s">
        <v>122</v>
      </c>
      <c r="Q68" s="422"/>
      <c r="R68" s="422"/>
      <c r="S68" s="84" t="s">
        <v>87</v>
      </c>
      <c r="T68" s="300" t="s">
        <v>123</v>
      </c>
      <c r="U68" s="85">
        <v>1</v>
      </c>
      <c r="V68" s="302">
        <v>1</v>
      </c>
      <c r="W68" s="320">
        <f t="shared" si="2"/>
        <v>1</v>
      </c>
      <c r="X68" s="301">
        <f t="shared" si="3"/>
        <v>1</v>
      </c>
      <c r="Y68" s="283">
        <f t="shared" si="4"/>
        <v>1</v>
      </c>
    </row>
    <row r="69" spans="1:25" s="86" customFormat="1" ht="215.25" customHeight="1" x14ac:dyDescent="0.25">
      <c r="A69" s="372" t="s">
        <v>117</v>
      </c>
      <c r="B69" s="372"/>
      <c r="C69" s="59" t="s">
        <v>370</v>
      </c>
      <c r="D69" s="303" t="s">
        <v>1002</v>
      </c>
      <c r="E69" s="78" t="s">
        <v>2115</v>
      </c>
      <c r="F69" s="373" t="s">
        <v>1003</v>
      </c>
      <c r="G69" s="374"/>
      <c r="H69" s="373" t="s">
        <v>989</v>
      </c>
      <c r="I69" s="374"/>
      <c r="J69" s="60" t="s">
        <v>952</v>
      </c>
      <c r="K69" s="81">
        <v>43266</v>
      </c>
      <c r="L69" s="81">
        <v>43296</v>
      </c>
      <c r="M69" s="299" t="s">
        <v>990</v>
      </c>
      <c r="N69" s="82">
        <v>1568918771</v>
      </c>
      <c r="O69" s="82">
        <v>1568918771</v>
      </c>
      <c r="P69" s="422" t="s">
        <v>122</v>
      </c>
      <c r="Q69" s="422"/>
      <c r="R69" s="422"/>
      <c r="S69" s="84" t="s">
        <v>87</v>
      </c>
      <c r="T69" s="300" t="s">
        <v>123</v>
      </c>
      <c r="U69" s="85">
        <v>1</v>
      </c>
      <c r="V69" s="302">
        <v>1</v>
      </c>
      <c r="W69" s="320">
        <f t="shared" si="2"/>
        <v>1</v>
      </c>
      <c r="X69" s="301">
        <f t="shared" si="3"/>
        <v>1</v>
      </c>
      <c r="Y69" s="283">
        <f t="shared" si="4"/>
        <v>1</v>
      </c>
    </row>
    <row r="70" spans="1:25" s="86" customFormat="1" ht="215.25" customHeight="1" x14ac:dyDescent="0.25">
      <c r="A70" s="372" t="s">
        <v>117</v>
      </c>
      <c r="B70" s="372"/>
      <c r="C70" s="59" t="s">
        <v>370</v>
      </c>
      <c r="D70" s="303" t="s">
        <v>1002</v>
      </c>
      <c r="E70" s="78" t="s">
        <v>2115</v>
      </c>
      <c r="F70" s="373" t="s">
        <v>1003</v>
      </c>
      <c r="G70" s="374"/>
      <c r="H70" s="373" t="s">
        <v>989</v>
      </c>
      <c r="I70" s="374"/>
      <c r="J70" s="60" t="s">
        <v>952</v>
      </c>
      <c r="K70" s="81">
        <v>43266</v>
      </c>
      <c r="L70" s="81">
        <v>43296</v>
      </c>
      <c r="M70" s="299" t="s">
        <v>990</v>
      </c>
      <c r="N70" s="82">
        <v>12365621000</v>
      </c>
      <c r="O70" s="82">
        <v>12365621000</v>
      </c>
      <c r="P70" s="422" t="s">
        <v>122</v>
      </c>
      <c r="Q70" s="422"/>
      <c r="R70" s="422"/>
      <c r="S70" s="84" t="s">
        <v>87</v>
      </c>
      <c r="T70" s="300" t="s">
        <v>123</v>
      </c>
      <c r="U70" s="85">
        <v>1</v>
      </c>
      <c r="V70" s="302">
        <v>1</v>
      </c>
      <c r="W70" s="320">
        <f t="shared" si="2"/>
        <v>1</v>
      </c>
      <c r="X70" s="301">
        <f t="shared" si="3"/>
        <v>1</v>
      </c>
      <c r="Y70" s="283">
        <f t="shared" si="4"/>
        <v>1</v>
      </c>
    </row>
    <row r="71" spans="1:25" s="86" customFormat="1" ht="215.25" customHeight="1" x14ac:dyDescent="0.25">
      <c r="A71" s="372" t="s">
        <v>117</v>
      </c>
      <c r="B71" s="372"/>
      <c r="C71" s="59" t="s">
        <v>370</v>
      </c>
      <c r="D71" s="303" t="s">
        <v>1002</v>
      </c>
      <c r="E71" s="78" t="s">
        <v>2115</v>
      </c>
      <c r="F71" s="373" t="s">
        <v>1003</v>
      </c>
      <c r="G71" s="374"/>
      <c r="H71" s="373" t="s">
        <v>989</v>
      </c>
      <c r="I71" s="374"/>
      <c r="J71" s="60" t="s">
        <v>952</v>
      </c>
      <c r="K71" s="81">
        <v>43266</v>
      </c>
      <c r="L71" s="81">
        <v>43359</v>
      </c>
      <c r="M71" s="299" t="s">
        <v>990</v>
      </c>
      <c r="N71" s="82">
        <v>125700000</v>
      </c>
      <c r="O71" s="82">
        <v>125700000</v>
      </c>
      <c r="P71" s="422" t="s">
        <v>122</v>
      </c>
      <c r="Q71" s="422"/>
      <c r="R71" s="422"/>
      <c r="S71" s="84" t="s">
        <v>87</v>
      </c>
      <c r="T71" s="300" t="s">
        <v>123</v>
      </c>
      <c r="U71" s="85">
        <v>1</v>
      </c>
      <c r="V71" s="302">
        <v>1</v>
      </c>
      <c r="W71" s="320">
        <f t="shared" si="2"/>
        <v>1</v>
      </c>
      <c r="X71" s="301">
        <f t="shared" si="3"/>
        <v>1</v>
      </c>
      <c r="Y71" s="283">
        <f t="shared" si="4"/>
        <v>1</v>
      </c>
    </row>
    <row r="72" spans="1:25" s="86" customFormat="1" ht="215.25" customHeight="1" x14ac:dyDescent="0.25">
      <c r="A72" s="372" t="s">
        <v>117</v>
      </c>
      <c r="B72" s="372"/>
      <c r="C72" s="59" t="s">
        <v>370</v>
      </c>
      <c r="D72" s="303" t="s">
        <v>1002</v>
      </c>
      <c r="E72" s="78" t="s">
        <v>2115</v>
      </c>
      <c r="F72" s="373" t="s">
        <v>1003</v>
      </c>
      <c r="G72" s="374"/>
      <c r="H72" s="373" t="s">
        <v>1006</v>
      </c>
      <c r="I72" s="374"/>
      <c r="J72" s="60" t="s">
        <v>952</v>
      </c>
      <c r="K72" s="81">
        <v>43329</v>
      </c>
      <c r="L72" s="81"/>
      <c r="M72" s="299" t="s">
        <v>1958</v>
      </c>
      <c r="N72" s="82">
        <v>673089937</v>
      </c>
      <c r="O72" s="82">
        <v>673089937</v>
      </c>
      <c r="P72" s="422" t="s">
        <v>122</v>
      </c>
      <c r="Q72" s="422"/>
      <c r="R72" s="422"/>
      <c r="S72" s="84" t="s">
        <v>87</v>
      </c>
      <c r="T72" s="300" t="s">
        <v>123</v>
      </c>
      <c r="U72" s="85">
        <v>1</v>
      </c>
      <c r="V72" s="302">
        <v>1</v>
      </c>
      <c r="W72" s="320">
        <f t="shared" si="2"/>
        <v>1</v>
      </c>
      <c r="X72" s="301">
        <f t="shared" si="3"/>
        <v>1</v>
      </c>
      <c r="Y72" s="283">
        <f t="shared" si="4"/>
        <v>1</v>
      </c>
    </row>
    <row r="73" spans="1:25" s="86" customFormat="1" ht="215.25" customHeight="1" x14ac:dyDescent="0.25">
      <c r="A73" s="372" t="s">
        <v>117</v>
      </c>
      <c r="B73" s="372"/>
      <c r="C73" s="59" t="s">
        <v>370</v>
      </c>
      <c r="D73" s="303" t="s">
        <v>1002</v>
      </c>
      <c r="E73" s="78" t="s">
        <v>2115</v>
      </c>
      <c r="F73" s="373" t="s">
        <v>1003</v>
      </c>
      <c r="G73" s="374"/>
      <c r="H73" s="373" t="s">
        <v>1937</v>
      </c>
      <c r="I73" s="374"/>
      <c r="J73" s="60" t="s">
        <v>952</v>
      </c>
      <c r="K73" s="81"/>
      <c r="L73" s="81"/>
      <c r="M73" s="299"/>
      <c r="N73" s="82">
        <v>542011930</v>
      </c>
      <c r="O73" s="82">
        <v>542011930</v>
      </c>
      <c r="P73" s="422" t="s">
        <v>122</v>
      </c>
      <c r="Q73" s="422"/>
      <c r="R73" s="422"/>
      <c r="S73" s="84" t="s">
        <v>87</v>
      </c>
      <c r="T73" s="300" t="s">
        <v>123</v>
      </c>
      <c r="U73" s="85">
        <v>1</v>
      </c>
      <c r="V73" s="302">
        <v>1</v>
      </c>
      <c r="W73" s="320">
        <f t="shared" si="2"/>
        <v>1</v>
      </c>
      <c r="X73" s="301">
        <f t="shared" si="3"/>
        <v>1</v>
      </c>
      <c r="Y73" s="283">
        <f t="shared" si="4"/>
        <v>1</v>
      </c>
    </row>
    <row r="74" spans="1:25" s="86" customFormat="1" ht="215.25" customHeight="1" x14ac:dyDescent="0.25">
      <c r="A74" s="372" t="s">
        <v>117</v>
      </c>
      <c r="B74" s="372"/>
      <c r="C74" s="59" t="s">
        <v>370</v>
      </c>
      <c r="D74" s="303" t="s">
        <v>1002</v>
      </c>
      <c r="E74" s="78" t="s">
        <v>2115</v>
      </c>
      <c r="F74" s="373" t="s">
        <v>1003</v>
      </c>
      <c r="G74" s="374"/>
      <c r="H74" s="373" t="s">
        <v>1937</v>
      </c>
      <c r="I74" s="374"/>
      <c r="J74" s="60" t="s">
        <v>952</v>
      </c>
      <c r="K74" s="81"/>
      <c r="L74" s="81"/>
      <c r="M74" s="299"/>
      <c r="N74" s="82">
        <v>515151796</v>
      </c>
      <c r="O74" s="82">
        <v>515151796</v>
      </c>
      <c r="P74" s="422" t="s">
        <v>122</v>
      </c>
      <c r="Q74" s="422"/>
      <c r="R74" s="422"/>
      <c r="S74" s="84" t="s">
        <v>87</v>
      </c>
      <c r="T74" s="300" t="s">
        <v>123</v>
      </c>
      <c r="U74" s="85">
        <v>1</v>
      </c>
      <c r="V74" s="302">
        <v>1</v>
      </c>
      <c r="W74" s="320">
        <f t="shared" si="2"/>
        <v>1</v>
      </c>
      <c r="X74" s="301">
        <f t="shared" si="3"/>
        <v>1</v>
      </c>
      <c r="Y74" s="283">
        <f t="shared" si="4"/>
        <v>1</v>
      </c>
    </row>
    <row r="75" spans="1:25" s="86" customFormat="1" ht="215.25" customHeight="1" x14ac:dyDescent="0.25">
      <c r="A75" s="372" t="s">
        <v>117</v>
      </c>
      <c r="B75" s="372"/>
      <c r="C75" s="59" t="s">
        <v>370</v>
      </c>
      <c r="D75" s="303" t="s">
        <v>1002</v>
      </c>
      <c r="E75" s="78" t="s">
        <v>2115</v>
      </c>
      <c r="F75" s="373" t="s">
        <v>1003</v>
      </c>
      <c r="G75" s="374"/>
      <c r="H75" s="373" t="s">
        <v>1937</v>
      </c>
      <c r="I75" s="374"/>
      <c r="J75" s="60" t="s">
        <v>952</v>
      </c>
      <c r="K75" s="81"/>
      <c r="L75" s="81"/>
      <c r="M75" s="299"/>
      <c r="N75" s="82">
        <v>1018136000</v>
      </c>
      <c r="O75" s="82">
        <v>1018136000</v>
      </c>
      <c r="P75" s="422" t="s">
        <v>122</v>
      </c>
      <c r="Q75" s="422"/>
      <c r="R75" s="422"/>
      <c r="S75" s="84" t="s">
        <v>87</v>
      </c>
      <c r="T75" s="300" t="s">
        <v>123</v>
      </c>
      <c r="U75" s="85">
        <v>1</v>
      </c>
      <c r="V75" s="302">
        <v>1</v>
      </c>
      <c r="W75" s="320">
        <f t="shared" si="2"/>
        <v>1</v>
      </c>
      <c r="X75" s="301">
        <f t="shared" si="3"/>
        <v>1</v>
      </c>
      <c r="Y75" s="283">
        <f t="shared" si="4"/>
        <v>1</v>
      </c>
    </row>
    <row r="76" spans="1:25" s="86" customFormat="1" ht="215.25" customHeight="1" x14ac:dyDescent="0.25">
      <c r="A76" s="372" t="s">
        <v>117</v>
      </c>
      <c r="B76" s="372"/>
      <c r="C76" s="59" t="s">
        <v>370</v>
      </c>
      <c r="D76" s="303" t="s">
        <v>1002</v>
      </c>
      <c r="E76" s="78" t="s">
        <v>2115</v>
      </c>
      <c r="F76" s="373" t="s">
        <v>1003</v>
      </c>
      <c r="G76" s="374"/>
      <c r="H76" s="373" t="s">
        <v>1938</v>
      </c>
      <c r="I76" s="374"/>
      <c r="J76" s="60" t="s">
        <v>952</v>
      </c>
      <c r="K76" s="81"/>
      <c r="L76" s="81"/>
      <c r="M76" s="299"/>
      <c r="N76" s="82">
        <v>735415580</v>
      </c>
      <c r="O76" s="82">
        <v>735415580</v>
      </c>
      <c r="P76" s="422" t="s">
        <v>122</v>
      </c>
      <c r="Q76" s="422"/>
      <c r="R76" s="422"/>
      <c r="S76" s="84" t="s">
        <v>87</v>
      </c>
      <c r="T76" s="300" t="s">
        <v>123</v>
      </c>
      <c r="U76" s="85">
        <v>1</v>
      </c>
      <c r="V76" s="302">
        <v>1</v>
      </c>
      <c r="W76" s="320">
        <f t="shared" si="2"/>
        <v>1</v>
      </c>
      <c r="X76" s="301">
        <f t="shared" si="3"/>
        <v>1</v>
      </c>
      <c r="Y76" s="283">
        <f t="shared" si="4"/>
        <v>1</v>
      </c>
    </row>
    <row r="77" spans="1:25" s="86" customFormat="1" ht="215.25" customHeight="1" x14ac:dyDescent="0.25">
      <c r="A77" s="372" t="s">
        <v>117</v>
      </c>
      <c r="B77" s="372"/>
      <c r="C77" s="59" t="s">
        <v>370</v>
      </c>
      <c r="D77" s="303" t="s">
        <v>1002</v>
      </c>
      <c r="E77" s="78" t="s">
        <v>2115</v>
      </c>
      <c r="F77" s="373" t="s">
        <v>1003</v>
      </c>
      <c r="G77" s="374"/>
      <c r="H77" s="373" t="s">
        <v>1937</v>
      </c>
      <c r="I77" s="374"/>
      <c r="J77" s="60" t="s">
        <v>952</v>
      </c>
      <c r="K77" s="81"/>
      <c r="L77" s="81">
        <v>43156</v>
      </c>
      <c r="M77" s="299"/>
      <c r="N77" s="82">
        <v>12504000</v>
      </c>
      <c r="O77" s="82">
        <v>12504000</v>
      </c>
      <c r="P77" s="422" t="s">
        <v>122</v>
      </c>
      <c r="Q77" s="422"/>
      <c r="R77" s="422"/>
      <c r="S77" s="84" t="s">
        <v>87</v>
      </c>
      <c r="T77" s="300" t="s">
        <v>123</v>
      </c>
      <c r="U77" s="85">
        <v>1</v>
      </c>
      <c r="V77" s="302">
        <v>1</v>
      </c>
      <c r="W77" s="320">
        <f t="shared" si="2"/>
        <v>1</v>
      </c>
      <c r="X77" s="301">
        <f t="shared" si="3"/>
        <v>1</v>
      </c>
      <c r="Y77" s="283">
        <f t="shared" si="4"/>
        <v>1</v>
      </c>
    </row>
    <row r="78" spans="1:25" s="86" customFormat="1" ht="215.25" customHeight="1" x14ac:dyDescent="0.25">
      <c r="A78" s="372" t="s">
        <v>117</v>
      </c>
      <c r="B78" s="372"/>
      <c r="C78" s="59" t="s">
        <v>370</v>
      </c>
      <c r="D78" s="303" t="s">
        <v>1002</v>
      </c>
      <c r="E78" s="78" t="s">
        <v>2115</v>
      </c>
      <c r="F78" s="373" t="s">
        <v>1003</v>
      </c>
      <c r="G78" s="374"/>
      <c r="H78" s="373" t="s">
        <v>1007</v>
      </c>
      <c r="I78" s="374"/>
      <c r="J78" s="60" t="s">
        <v>952</v>
      </c>
      <c r="K78" s="81">
        <v>43126</v>
      </c>
      <c r="L78" s="81">
        <v>43155</v>
      </c>
      <c r="M78" s="299" t="s">
        <v>1008</v>
      </c>
      <c r="N78" s="82">
        <v>40365000</v>
      </c>
      <c r="O78" s="82">
        <v>40365000</v>
      </c>
      <c r="P78" s="422" t="s">
        <v>122</v>
      </c>
      <c r="Q78" s="422"/>
      <c r="R78" s="422"/>
      <c r="S78" s="84" t="s">
        <v>87</v>
      </c>
      <c r="T78" s="300" t="s">
        <v>123</v>
      </c>
      <c r="U78" s="85">
        <v>1</v>
      </c>
      <c r="V78" s="302">
        <v>1</v>
      </c>
      <c r="W78" s="320">
        <f t="shared" si="2"/>
        <v>1</v>
      </c>
      <c r="X78" s="301">
        <f t="shared" si="3"/>
        <v>1</v>
      </c>
      <c r="Y78" s="283">
        <f t="shared" si="4"/>
        <v>1</v>
      </c>
    </row>
    <row r="79" spans="1:25" s="86" customFormat="1" ht="215.25" customHeight="1" x14ac:dyDescent="0.25">
      <c r="A79" s="372" t="s">
        <v>117</v>
      </c>
      <c r="B79" s="372"/>
      <c r="C79" s="59" t="s">
        <v>370</v>
      </c>
      <c r="D79" s="303" t="s">
        <v>1002</v>
      </c>
      <c r="E79" s="78" t="s">
        <v>2115</v>
      </c>
      <c r="F79" s="373" t="s">
        <v>1003</v>
      </c>
      <c r="G79" s="374"/>
      <c r="H79" s="373" t="s">
        <v>1009</v>
      </c>
      <c r="I79" s="374"/>
      <c r="J79" s="60" t="s">
        <v>952</v>
      </c>
      <c r="K79" s="81">
        <v>43125</v>
      </c>
      <c r="L79" s="81">
        <v>43156</v>
      </c>
      <c r="M79" s="299" t="s">
        <v>1010</v>
      </c>
      <c r="N79" s="82">
        <v>40369500</v>
      </c>
      <c r="O79" s="82">
        <v>40369500</v>
      </c>
      <c r="P79" s="422" t="s">
        <v>122</v>
      </c>
      <c r="Q79" s="422"/>
      <c r="R79" s="422"/>
      <c r="S79" s="84" t="s">
        <v>87</v>
      </c>
      <c r="T79" s="300" t="s">
        <v>123</v>
      </c>
      <c r="U79" s="85">
        <v>1</v>
      </c>
      <c r="V79" s="302">
        <v>1</v>
      </c>
      <c r="W79" s="320">
        <f t="shared" si="2"/>
        <v>1</v>
      </c>
      <c r="X79" s="301">
        <f t="shared" si="3"/>
        <v>1</v>
      </c>
      <c r="Y79" s="283">
        <f t="shared" si="4"/>
        <v>1</v>
      </c>
    </row>
    <row r="80" spans="1:25" s="86" customFormat="1" ht="215.25" customHeight="1" x14ac:dyDescent="0.25">
      <c r="A80" s="372" t="s">
        <v>117</v>
      </c>
      <c r="B80" s="372"/>
      <c r="C80" s="59" t="s">
        <v>370</v>
      </c>
      <c r="D80" s="303" t="s">
        <v>1002</v>
      </c>
      <c r="E80" s="78" t="s">
        <v>2115</v>
      </c>
      <c r="F80" s="373" t="s">
        <v>1003</v>
      </c>
      <c r="G80" s="374"/>
      <c r="H80" s="373" t="s">
        <v>1011</v>
      </c>
      <c r="I80" s="374"/>
      <c r="J80" s="60" t="s">
        <v>952</v>
      </c>
      <c r="K80" s="81">
        <v>43126</v>
      </c>
      <c r="L80" s="81">
        <v>43156</v>
      </c>
      <c r="M80" s="299" t="s">
        <v>1012</v>
      </c>
      <c r="N80" s="82">
        <v>40365000</v>
      </c>
      <c r="O80" s="82">
        <v>40365000</v>
      </c>
      <c r="P80" s="422" t="s">
        <v>122</v>
      </c>
      <c r="Q80" s="422"/>
      <c r="R80" s="422"/>
      <c r="S80" s="84" t="s">
        <v>87</v>
      </c>
      <c r="T80" s="300" t="s">
        <v>123</v>
      </c>
      <c r="U80" s="85">
        <v>1</v>
      </c>
      <c r="V80" s="302">
        <v>1</v>
      </c>
      <c r="W80" s="320">
        <f t="shared" si="2"/>
        <v>1</v>
      </c>
      <c r="X80" s="301">
        <f t="shared" si="3"/>
        <v>1</v>
      </c>
      <c r="Y80" s="283">
        <f t="shared" si="4"/>
        <v>1</v>
      </c>
    </row>
    <row r="81" spans="1:25" s="86" customFormat="1" ht="215.25" customHeight="1" x14ac:dyDescent="0.25">
      <c r="A81" s="372" t="s">
        <v>117</v>
      </c>
      <c r="B81" s="372"/>
      <c r="C81" s="59" t="s">
        <v>370</v>
      </c>
      <c r="D81" s="303" t="s">
        <v>1002</v>
      </c>
      <c r="E81" s="78" t="s">
        <v>2115</v>
      </c>
      <c r="F81" s="373" t="s">
        <v>1003</v>
      </c>
      <c r="G81" s="374"/>
      <c r="H81" s="373" t="s">
        <v>1013</v>
      </c>
      <c r="I81" s="374"/>
      <c r="J81" s="60" t="s">
        <v>952</v>
      </c>
      <c r="K81" s="81">
        <v>43126</v>
      </c>
      <c r="L81" s="81">
        <v>43155</v>
      </c>
      <c r="M81" s="299" t="s">
        <v>1014</v>
      </c>
      <c r="N81" s="82">
        <v>40365000</v>
      </c>
      <c r="O81" s="82">
        <v>40365000</v>
      </c>
      <c r="P81" s="422" t="s">
        <v>122</v>
      </c>
      <c r="Q81" s="422"/>
      <c r="R81" s="422"/>
      <c r="S81" s="84" t="s">
        <v>87</v>
      </c>
      <c r="T81" s="300" t="s">
        <v>123</v>
      </c>
      <c r="U81" s="85">
        <v>1</v>
      </c>
      <c r="V81" s="302">
        <v>1</v>
      </c>
      <c r="W81" s="320">
        <f t="shared" si="2"/>
        <v>1</v>
      </c>
      <c r="X81" s="301">
        <f t="shared" si="3"/>
        <v>1</v>
      </c>
      <c r="Y81" s="283">
        <f t="shared" si="4"/>
        <v>1</v>
      </c>
    </row>
    <row r="82" spans="1:25" s="86" customFormat="1" ht="215.25" customHeight="1" x14ac:dyDescent="0.25">
      <c r="A82" s="372" t="s">
        <v>117</v>
      </c>
      <c r="B82" s="372"/>
      <c r="C82" s="59" t="s">
        <v>370</v>
      </c>
      <c r="D82" s="303" t="s">
        <v>1002</v>
      </c>
      <c r="E82" s="78" t="s">
        <v>2115</v>
      </c>
      <c r="F82" s="373" t="s">
        <v>1003</v>
      </c>
      <c r="G82" s="374"/>
      <c r="H82" s="373" t="s">
        <v>1015</v>
      </c>
      <c r="I82" s="374"/>
      <c r="J82" s="60" t="s">
        <v>952</v>
      </c>
      <c r="K82" s="81">
        <v>43125</v>
      </c>
      <c r="L82" s="81">
        <v>43155</v>
      </c>
      <c r="M82" s="299" t="s">
        <v>1016</v>
      </c>
      <c r="N82" s="82">
        <v>58629867</v>
      </c>
      <c r="O82" s="82">
        <v>58629867</v>
      </c>
      <c r="P82" s="422" t="s">
        <v>122</v>
      </c>
      <c r="Q82" s="422"/>
      <c r="R82" s="422"/>
      <c r="S82" s="84" t="s">
        <v>87</v>
      </c>
      <c r="T82" s="300" t="s">
        <v>123</v>
      </c>
      <c r="U82" s="85">
        <v>1</v>
      </c>
      <c r="V82" s="302">
        <v>1</v>
      </c>
      <c r="W82" s="320">
        <f t="shared" si="2"/>
        <v>1</v>
      </c>
      <c r="X82" s="301">
        <f t="shared" si="3"/>
        <v>1</v>
      </c>
      <c r="Y82" s="283">
        <f t="shared" si="4"/>
        <v>1</v>
      </c>
    </row>
    <row r="83" spans="1:25" s="86" customFormat="1" ht="215.25" customHeight="1" x14ac:dyDescent="0.25">
      <c r="A83" s="372" t="s">
        <v>117</v>
      </c>
      <c r="B83" s="372"/>
      <c r="C83" s="59" t="s">
        <v>370</v>
      </c>
      <c r="D83" s="303" t="s">
        <v>1002</v>
      </c>
      <c r="E83" s="78" t="s">
        <v>2115</v>
      </c>
      <c r="F83" s="373" t="s">
        <v>1003</v>
      </c>
      <c r="G83" s="374"/>
      <c r="H83" s="373" t="s">
        <v>1017</v>
      </c>
      <c r="I83" s="374"/>
      <c r="J83" s="60" t="s">
        <v>952</v>
      </c>
      <c r="K83" s="81">
        <v>43125</v>
      </c>
      <c r="L83" s="81">
        <v>43156</v>
      </c>
      <c r="M83" s="299" t="s">
        <v>1018</v>
      </c>
      <c r="N83" s="82">
        <v>41643000</v>
      </c>
      <c r="O83" s="82">
        <v>41643000</v>
      </c>
      <c r="P83" s="422" t="s">
        <v>122</v>
      </c>
      <c r="Q83" s="422"/>
      <c r="R83" s="422"/>
      <c r="S83" s="84" t="s">
        <v>87</v>
      </c>
      <c r="T83" s="300" t="s">
        <v>123</v>
      </c>
      <c r="U83" s="85">
        <v>1</v>
      </c>
      <c r="V83" s="302">
        <v>1</v>
      </c>
      <c r="W83" s="320">
        <f t="shared" si="2"/>
        <v>1</v>
      </c>
      <c r="X83" s="301">
        <f t="shared" si="3"/>
        <v>1</v>
      </c>
      <c r="Y83" s="283">
        <f t="shared" si="4"/>
        <v>1</v>
      </c>
    </row>
    <row r="84" spans="1:25" s="86" customFormat="1" ht="215.25" customHeight="1" x14ac:dyDescent="0.25">
      <c r="A84" s="372" t="s">
        <v>117</v>
      </c>
      <c r="B84" s="372"/>
      <c r="C84" s="59" t="s">
        <v>370</v>
      </c>
      <c r="D84" s="303" t="s">
        <v>1002</v>
      </c>
      <c r="E84" s="78" t="s">
        <v>2115</v>
      </c>
      <c r="F84" s="373" t="s">
        <v>1003</v>
      </c>
      <c r="G84" s="374"/>
      <c r="H84" s="373" t="s">
        <v>1019</v>
      </c>
      <c r="I84" s="374"/>
      <c r="J84" s="60" t="s">
        <v>952</v>
      </c>
      <c r="K84" s="81">
        <v>43126</v>
      </c>
      <c r="L84" s="81">
        <v>43156</v>
      </c>
      <c r="M84" s="299" t="s">
        <v>1020</v>
      </c>
      <c r="N84" s="82">
        <v>31834933</v>
      </c>
      <c r="O84" s="82">
        <v>31834933</v>
      </c>
      <c r="P84" s="422" t="s">
        <v>122</v>
      </c>
      <c r="Q84" s="422"/>
      <c r="R84" s="422"/>
      <c r="S84" s="84" t="s">
        <v>87</v>
      </c>
      <c r="T84" s="300" t="s">
        <v>123</v>
      </c>
      <c r="U84" s="85">
        <v>1</v>
      </c>
      <c r="V84" s="302">
        <v>1</v>
      </c>
      <c r="W84" s="320">
        <f t="shared" si="2"/>
        <v>1</v>
      </c>
      <c r="X84" s="301">
        <f t="shared" si="3"/>
        <v>1</v>
      </c>
      <c r="Y84" s="283">
        <f t="shared" si="4"/>
        <v>1</v>
      </c>
    </row>
    <row r="85" spans="1:25" s="86" customFormat="1" ht="215.25" customHeight="1" x14ac:dyDescent="0.25">
      <c r="A85" s="372" t="s">
        <v>117</v>
      </c>
      <c r="B85" s="372"/>
      <c r="C85" s="59" t="s">
        <v>370</v>
      </c>
      <c r="D85" s="303" t="s">
        <v>1002</v>
      </c>
      <c r="E85" s="78" t="s">
        <v>2115</v>
      </c>
      <c r="F85" s="373" t="s">
        <v>1003</v>
      </c>
      <c r="G85" s="374"/>
      <c r="H85" s="373" t="s">
        <v>1021</v>
      </c>
      <c r="I85" s="374"/>
      <c r="J85" s="60" t="s">
        <v>952</v>
      </c>
      <c r="K85" s="81">
        <v>43126</v>
      </c>
      <c r="L85" s="81">
        <v>43156</v>
      </c>
      <c r="M85" s="299" t="s">
        <v>1022</v>
      </c>
      <c r="N85" s="82">
        <v>40939500</v>
      </c>
      <c r="O85" s="82">
        <v>40939500</v>
      </c>
      <c r="P85" s="422" t="s">
        <v>122</v>
      </c>
      <c r="Q85" s="422"/>
      <c r="R85" s="422"/>
      <c r="S85" s="84" t="s">
        <v>87</v>
      </c>
      <c r="T85" s="300" t="s">
        <v>123</v>
      </c>
      <c r="U85" s="85">
        <v>1</v>
      </c>
      <c r="V85" s="302">
        <v>1</v>
      </c>
      <c r="W85" s="320">
        <f t="shared" si="2"/>
        <v>1</v>
      </c>
      <c r="X85" s="301">
        <f t="shared" si="3"/>
        <v>1</v>
      </c>
      <c r="Y85" s="283">
        <f t="shared" si="4"/>
        <v>1</v>
      </c>
    </row>
    <row r="86" spans="1:25" s="86" customFormat="1" ht="215.25" customHeight="1" x14ac:dyDescent="0.25">
      <c r="A86" s="372" t="s">
        <v>117</v>
      </c>
      <c r="B86" s="372"/>
      <c r="C86" s="59" t="s">
        <v>370</v>
      </c>
      <c r="D86" s="303" t="s">
        <v>1002</v>
      </c>
      <c r="E86" s="78" t="s">
        <v>2115</v>
      </c>
      <c r="F86" s="373" t="s">
        <v>1003</v>
      </c>
      <c r="G86" s="374"/>
      <c r="H86" s="373" t="s">
        <v>1023</v>
      </c>
      <c r="I86" s="374"/>
      <c r="J86" s="60" t="s">
        <v>952</v>
      </c>
      <c r="K86" s="81">
        <v>43126</v>
      </c>
      <c r="L86" s="81">
        <v>43156</v>
      </c>
      <c r="M86" s="299" t="s">
        <v>1024</v>
      </c>
      <c r="N86" s="82">
        <v>20840000</v>
      </c>
      <c r="O86" s="82">
        <v>20840000</v>
      </c>
      <c r="P86" s="422" t="s">
        <v>122</v>
      </c>
      <c r="Q86" s="422"/>
      <c r="R86" s="422"/>
      <c r="S86" s="84" t="s">
        <v>87</v>
      </c>
      <c r="T86" s="300" t="s">
        <v>123</v>
      </c>
      <c r="U86" s="85">
        <v>1</v>
      </c>
      <c r="V86" s="302">
        <v>1</v>
      </c>
      <c r="W86" s="320">
        <f t="shared" si="2"/>
        <v>1</v>
      </c>
      <c r="X86" s="301">
        <f t="shared" si="3"/>
        <v>1</v>
      </c>
      <c r="Y86" s="283">
        <f t="shared" si="4"/>
        <v>1</v>
      </c>
    </row>
    <row r="87" spans="1:25" s="86" customFormat="1" ht="215.25" customHeight="1" x14ac:dyDescent="0.25">
      <c r="A87" s="372" t="s">
        <v>117</v>
      </c>
      <c r="B87" s="372"/>
      <c r="C87" s="59" t="s">
        <v>370</v>
      </c>
      <c r="D87" s="303" t="s">
        <v>1002</v>
      </c>
      <c r="E87" s="78" t="s">
        <v>2115</v>
      </c>
      <c r="F87" s="373" t="s">
        <v>1003</v>
      </c>
      <c r="G87" s="374"/>
      <c r="H87" s="373" t="s">
        <v>1025</v>
      </c>
      <c r="I87" s="374"/>
      <c r="J87" s="60" t="s">
        <v>952</v>
      </c>
      <c r="K87" s="81">
        <v>43126</v>
      </c>
      <c r="L87" s="81"/>
      <c r="M87" s="299" t="s">
        <v>1026</v>
      </c>
      <c r="N87" s="82">
        <v>29176000</v>
      </c>
      <c r="O87" s="82">
        <v>29176000</v>
      </c>
      <c r="P87" s="422" t="s">
        <v>122</v>
      </c>
      <c r="Q87" s="422"/>
      <c r="R87" s="422"/>
      <c r="S87" s="84" t="s">
        <v>87</v>
      </c>
      <c r="T87" s="300" t="s">
        <v>123</v>
      </c>
      <c r="U87" s="85">
        <v>1</v>
      </c>
      <c r="V87" s="302">
        <v>1</v>
      </c>
      <c r="W87" s="320">
        <f t="shared" si="2"/>
        <v>1</v>
      </c>
      <c r="X87" s="301">
        <f t="shared" si="3"/>
        <v>1</v>
      </c>
      <c r="Y87" s="283">
        <f t="shared" si="4"/>
        <v>1</v>
      </c>
    </row>
    <row r="88" spans="1:25" s="86" customFormat="1" ht="215.25" customHeight="1" x14ac:dyDescent="0.25">
      <c r="A88" s="372" t="s">
        <v>117</v>
      </c>
      <c r="B88" s="372"/>
      <c r="C88" s="59" t="s">
        <v>370</v>
      </c>
      <c r="D88" s="303" t="s">
        <v>1002</v>
      </c>
      <c r="E88" s="78" t="s">
        <v>2115</v>
      </c>
      <c r="F88" s="373" t="s">
        <v>1003</v>
      </c>
      <c r="G88" s="374"/>
      <c r="H88" s="373" t="s">
        <v>1027</v>
      </c>
      <c r="I88" s="374"/>
      <c r="J88" s="60" t="s">
        <v>952</v>
      </c>
      <c r="K88" s="81">
        <v>43265</v>
      </c>
      <c r="L88" s="81"/>
      <c r="M88" s="299" t="s">
        <v>1012</v>
      </c>
      <c r="N88" s="82">
        <v>4485000</v>
      </c>
      <c r="O88" s="82">
        <v>4485000</v>
      </c>
      <c r="P88" s="422" t="s">
        <v>122</v>
      </c>
      <c r="Q88" s="422"/>
      <c r="R88" s="422"/>
      <c r="S88" s="84" t="s">
        <v>87</v>
      </c>
      <c r="T88" s="300" t="s">
        <v>123</v>
      </c>
      <c r="U88" s="85">
        <v>1</v>
      </c>
      <c r="V88" s="302">
        <v>1</v>
      </c>
      <c r="W88" s="320">
        <f t="shared" si="2"/>
        <v>1</v>
      </c>
      <c r="X88" s="301">
        <f t="shared" si="3"/>
        <v>1</v>
      </c>
      <c r="Y88" s="283">
        <f t="shared" si="4"/>
        <v>1</v>
      </c>
    </row>
    <row r="89" spans="1:25" s="86" customFormat="1" ht="215.25" customHeight="1" x14ac:dyDescent="0.25">
      <c r="A89" s="372" t="s">
        <v>117</v>
      </c>
      <c r="B89" s="372"/>
      <c r="C89" s="59" t="s">
        <v>370</v>
      </c>
      <c r="D89" s="303" t="s">
        <v>1002</v>
      </c>
      <c r="E89" s="78" t="s">
        <v>2115</v>
      </c>
      <c r="F89" s="373" t="s">
        <v>1003</v>
      </c>
      <c r="G89" s="374"/>
      <c r="H89" s="373" t="s">
        <v>1028</v>
      </c>
      <c r="I89" s="374"/>
      <c r="J89" s="60" t="s">
        <v>952</v>
      </c>
      <c r="K89" s="81">
        <v>43265</v>
      </c>
      <c r="L89" s="81"/>
      <c r="M89" s="299" t="s">
        <v>1008</v>
      </c>
      <c r="N89" s="82">
        <v>4485000</v>
      </c>
      <c r="O89" s="82">
        <v>4485000</v>
      </c>
      <c r="P89" s="422" t="s">
        <v>122</v>
      </c>
      <c r="Q89" s="422"/>
      <c r="R89" s="422"/>
      <c r="S89" s="84" t="s">
        <v>87</v>
      </c>
      <c r="T89" s="300" t="s">
        <v>123</v>
      </c>
      <c r="U89" s="85">
        <v>1</v>
      </c>
      <c r="V89" s="302">
        <v>1</v>
      </c>
      <c r="W89" s="320">
        <f t="shared" si="2"/>
        <v>1</v>
      </c>
      <c r="X89" s="301">
        <f t="shared" si="3"/>
        <v>1</v>
      </c>
      <c r="Y89" s="283">
        <f t="shared" si="4"/>
        <v>1</v>
      </c>
    </row>
    <row r="90" spans="1:25" s="86" customFormat="1" ht="215.25" customHeight="1" x14ac:dyDescent="0.25">
      <c r="A90" s="372" t="s">
        <v>117</v>
      </c>
      <c r="B90" s="372"/>
      <c r="C90" s="59" t="s">
        <v>370</v>
      </c>
      <c r="D90" s="303" t="s">
        <v>1002</v>
      </c>
      <c r="E90" s="78" t="s">
        <v>2115</v>
      </c>
      <c r="F90" s="373" t="s">
        <v>1003</v>
      </c>
      <c r="G90" s="374"/>
      <c r="H90" s="373" t="s">
        <v>1029</v>
      </c>
      <c r="I90" s="374"/>
      <c r="J90" s="60" t="s">
        <v>952</v>
      </c>
      <c r="K90" s="81">
        <v>43265</v>
      </c>
      <c r="L90" s="81"/>
      <c r="M90" s="299" t="s">
        <v>1010</v>
      </c>
      <c r="N90" s="82">
        <v>4485500</v>
      </c>
      <c r="O90" s="82">
        <v>4485500</v>
      </c>
      <c r="P90" s="422" t="s">
        <v>122</v>
      </c>
      <c r="Q90" s="422"/>
      <c r="R90" s="422"/>
      <c r="S90" s="84" t="s">
        <v>87</v>
      </c>
      <c r="T90" s="300" t="s">
        <v>123</v>
      </c>
      <c r="U90" s="85">
        <v>1</v>
      </c>
      <c r="V90" s="302">
        <v>1</v>
      </c>
      <c r="W90" s="320">
        <f t="shared" si="2"/>
        <v>1</v>
      </c>
      <c r="X90" s="301">
        <f t="shared" si="3"/>
        <v>1</v>
      </c>
      <c r="Y90" s="283">
        <f t="shared" si="4"/>
        <v>1</v>
      </c>
    </row>
    <row r="91" spans="1:25" s="86" customFormat="1" ht="215.25" customHeight="1" x14ac:dyDescent="0.25">
      <c r="A91" s="372" t="s">
        <v>117</v>
      </c>
      <c r="B91" s="372"/>
      <c r="C91" s="59" t="s">
        <v>370</v>
      </c>
      <c r="D91" s="303" t="s">
        <v>1002</v>
      </c>
      <c r="E91" s="78" t="s">
        <v>2115</v>
      </c>
      <c r="F91" s="373" t="s">
        <v>1003</v>
      </c>
      <c r="G91" s="374"/>
      <c r="H91" s="373" t="s">
        <v>1030</v>
      </c>
      <c r="I91" s="374"/>
      <c r="J91" s="60" t="s">
        <v>952</v>
      </c>
      <c r="K91" s="81">
        <v>43265</v>
      </c>
      <c r="L91" s="81"/>
      <c r="M91" s="299" t="s">
        <v>1014</v>
      </c>
      <c r="N91" s="82">
        <v>20033000</v>
      </c>
      <c r="O91" s="82">
        <v>20033000</v>
      </c>
      <c r="P91" s="422" t="s">
        <v>122</v>
      </c>
      <c r="Q91" s="422"/>
      <c r="R91" s="422"/>
      <c r="S91" s="84" t="s">
        <v>87</v>
      </c>
      <c r="T91" s="300" t="s">
        <v>123</v>
      </c>
      <c r="U91" s="85">
        <v>1</v>
      </c>
      <c r="V91" s="302">
        <v>1</v>
      </c>
      <c r="W91" s="320">
        <f t="shared" si="2"/>
        <v>1</v>
      </c>
      <c r="X91" s="301">
        <f t="shared" si="3"/>
        <v>1</v>
      </c>
      <c r="Y91" s="283">
        <f t="shared" si="4"/>
        <v>1</v>
      </c>
    </row>
    <row r="92" spans="1:25" s="86" customFormat="1" ht="215.25" customHeight="1" x14ac:dyDescent="0.25">
      <c r="A92" s="372" t="s">
        <v>117</v>
      </c>
      <c r="B92" s="372"/>
      <c r="C92" s="59" t="s">
        <v>370</v>
      </c>
      <c r="D92" s="303" t="s">
        <v>1002</v>
      </c>
      <c r="E92" s="78" t="s">
        <v>2115</v>
      </c>
      <c r="F92" s="373" t="s">
        <v>1003</v>
      </c>
      <c r="G92" s="374"/>
      <c r="H92" s="373" t="s">
        <v>1031</v>
      </c>
      <c r="I92" s="374"/>
      <c r="J92" s="60" t="s">
        <v>952</v>
      </c>
      <c r="K92" s="81">
        <v>43252</v>
      </c>
      <c r="L92" s="81">
        <v>43364</v>
      </c>
      <c r="M92" s="299" t="s">
        <v>1020</v>
      </c>
      <c r="N92" s="82">
        <v>15404000</v>
      </c>
      <c r="O92" s="82">
        <v>15404000</v>
      </c>
      <c r="P92" s="422" t="s">
        <v>122</v>
      </c>
      <c r="Q92" s="422"/>
      <c r="R92" s="422"/>
      <c r="S92" s="84" t="s">
        <v>87</v>
      </c>
      <c r="T92" s="300" t="s">
        <v>123</v>
      </c>
      <c r="U92" s="85">
        <v>1</v>
      </c>
      <c r="V92" s="302">
        <v>1</v>
      </c>
      <c r="W92" s="320">
        <f t="shared" si="2"/>
        <v>1</v>
      </c>
      <c r="X92" s="301">
        <f t="shared" si="3"/>
        <v>1</v>
      </c>
      <c r="Y92" s="283">
        <f t="shared" si="4"/>
        <v>1</v>
      </c>
    </row>
    <row r="93" spans="1:25" s="86" customFormat="1" ht="215.25" customHeight="1" x14ac:dyDescent="0.25">
      <c r="A93" s="372" t="s">
        <v>117</v>
      </c>
      <c r="B93" s="372"/>
      <c r="C93" s="59" t="s">
        <v>370</v>
      </c>
      <c r="D93" s="303" t="s">
        <v>1002</v>
      </c>
      <c r="E93" s="78" t="s">
        <v>2115</v>
      </c>
      <c r="F93" s="373" t="s">
        <v>1003</v>
      </c>
      <c r="G93" s="374"/>
      <c r="H93" s="373" t="s">
        <v>1939</v>
      </c>
      <c r="I93" s="374"/>
      <c r="J93" s="60" t="s">
        <v>952</v>
      </c>
      <c r="K93" s="81">
        <v>43334</v>
      </c>
      <c r="L93" s="81">
        <v>43364</v>
      </c>
      <c r="M93" s="299" t="s">
        <v>1959</v>
      </c>
      <c r="N93" s="82">
        <v>30291100</v>
      </c>
      <c r="O93" s="82">
        <v>30291100</v>
      </c>
      <c r="P93" s="422" t="s">
        <v>122</v>
      </c>
      <c r="Q93" s="422"/>
      <c r="R93" s="422"/>
      <c r="S93" s="84" t="s">
        <v>87</v>
      </c>
      <c r="T93" s="300" t="s">
        <v>123</v>
      </c>
      <c r="U93" s="85">
        <v>1</v>
      </c>
      <c r="V93" s="302">
        <v>1</v>
      </c>
      <c r="W93" s="320">
        <f t="shared" si="2"/>
        <v>1</v>
      </c>
      <c r="X93" s="301">
        <f t="shared" si="3"/>
        <v>1</v>
      </c>
      <c r="Y93" s="283">
        <f t="shared" si="4"/>
        <v>1</v>
      </c>
    </row>
    <row r="94" spans="1:25" s="86" customFormat="1" ht="215.25" customHeight="1" x14ac:dyDescent="0.25">
      <c r="A94" s="372" t="s">
        <v>117</v>
      </c>
      <c r="B94" s="372"/>
      <c r="C94" s="59" t="s">
        <v>370</v>
      </c>
      <c r="D94" s="303" t="s">
        <v>1002</v>
      </c>
      <c r="E94" s="78" t="s">
        <v>2115</v>
      </c>
      <c r="F94" s="373" t="s">
        <v>1003</v>
      </c>
      <c r="G94" s="374"/>
      <c r="H94" s="373" t="s">
        <v>1940</v>
      </c>
      <c r="I94" s="374"/>
      <c r="J94" s="60" t="s">
        <v>952</v>
      </c>
      <c r="K94" s="81">
        <v>43334</v>
      </c>
      <c r="L94" s="81">
        <v>43363</v>
      </c>
      <c r="M94" s="299" t="s">
        <v>1960</v>
      </c>
      <c r="N94" s="82">
        <v>28240667</v>
      </c>
      <c r="O94" s="82">
        <v>28240667</v>
      </c>
      <c r="P94" s="422" t="s">
        <v>122</v>
      </c>
      <c r="Q94" s="422"/>
      <c r="R94" s="422"/>
      <c r="S94" s="84" t="s">
        <v>87</v>
      </c>
      <c r="T94" s="300" t="s">
        <v>123</v>
      </c>
      <c r="U94" s="85">
        <v>1</v>
      </c>
      <c r="V94" s="302">
        <v>1</v>
      </c>
      <c r="W94" s="320">
        <f t="shared" si="2"/>
        <v>1</v>
      </c>
      <c r="X94" s="301">
        <f t="shared" si="3"/>
        <v>1</v>
      </c>
      <c r="Y94" s="283">
        <f t="shared" si="4"/>
        <v>1</v>
      </c>
    </row>
    <row r="95" spans="1:25" s="86" customFormat="1" ht="215.25" customHeight="1" x14ac:dyDescent="0.25">
      <c r="A95" s="372" t="s">
        <v>117</v>
      </c>
      <c r="B95" s="372"/>
      <c r="C95" s="59" t="s">
        <v>370</v>
      </c>
      <c r="D95" s="303" t="s">
        <v>1002</v>
      </c>
      <c r="E95" s="78" t="s">
        <v>2115</v>
      </c>
      <c r="F95" s="373" t="s">
        <v>1003</v>
      </c>
      <c r="G95" s="374"/>
      <c r="H95" s="373" t="s">
        <v>1941</v>
      </c>
      <c r="I95" s="374"/>
      <c r="J95" s="60" t="s">
        <v>952</v>
      </c>
      <c r="K95" s="81">
        <v>43333</v>
      </c>
      <c r="L95" s="81">
        <v>43359</v>
      </c>
      <c r="M95" s="299" t="s">
        <v>1961</v>
      </c>
      <c r="N95" s="82">
        <v>30565333</v>
      </c>
      <c r="O95" s="82">
        <v>30565333</v>
      </c>
      <c r="P95" s="422" t="s">
        <v>122</v>
      </c>
      <c r="Q95" s="422"/>
      <c r="R95" s="422"/>
      <c r="S95" s="84" t="s">
        <v>87</v>
      </c>
      <c r="T95" s="300" t="s">
        <v>123</v>
      </c>
      <c r="U95" s="85">
        <v>1</v>
      </c>
      <c r="V95" s="302">
        <v>1</v>
      </c>
      <c r="W95" s="320">
        <f t="shared" si="2"/>
        <v>1</v>
      </c>
      <c r="X95" s="301">
        <f t="shared" si="3"/>
        <v>1</v>
      </c>
      <c r="Y95" s="283">
        <f t="shared" si="4"/>
        <v>1</v>
      </c>
    </row>
    <row r="96" spans="1:25" s="86" customFormat="1" ht="215.25" customHeight="1" x14ac:dyDescent="0.25">
      <c r="A96" s="372" t="s">
        <v>117</v>
      </c>
      <c r="B96" s="372"/>
      <c r="C96" s="59" t="s">
        <v>370</v>
      </c>
      <c r="D96" s="303" t="s">
        <v>1002</v>
      </c>
      <c r="E96" s="78" t="s">
        <v>2115</v>
      </c>
      <c r="F96" s="373" t="s">
        <v>1003</v>
      </c>
      <c r="G96" s="374"/>
      <c r="H96" s="373" t="s">
        <v>1942</v>
      </c>
      <c r="I96" s="374"/>
      <c r="J96" s="60" t="s">
        <v>952</v>
      </c>
      <c r="K96" s="81">
        <v>43329</v>
      </c>
      <c r="L96" s="81">
        <v>43398</v>
      </c>
      <c r="M96" s="299" t="s">
        <v>1962</v>
      </c>
      <c r="N96" s="82">
        <v>27211333</v>
      </c>
      <c r="O96" s="82">
        <v>27211333</v>
      </c>
      <c r="P96" s="422" t="s">
        <v>122</v>
      </c>
      <c r="Q96" s="422"/>
      <c r="R96" s="422"/>
      <c r="S96" s="84" t="s">
        <v>87</v>
      </c>
      <c r="T96" s="300" t="s">
        <v>123</v>
      </c>
      <c r="U96" s="85">
        <v>1</v>
      </c>
      <c r="V96" s="302">
        <v>1</v>
      </c>
      <c r="W96" s="320">
        <f t="shared" si="2"/>
        <v>1</v>
      </c>
      <c r="X96" s="301">
        <f t="shared" si="3"/>
        <v>1</v>
      </c>
      <c r="Y96" s="283">
        <f t="shared" si="4"/>
        <v>1</v>
      </c>
    </row>
    <row r="97" spans="1:25" s="86" customFormat="1" ht="215.25" customHeight="1" x14ac:dyDescent="0.25">
      <c r="A97" s="372" t="s">
        <v>117</v>
      </c>
      <c r="B97" s="372"/>
      <c r="C97" s="59" t="s">
        <v>370</v>
      </c>
      <c r="D97" s="303" t="s">
        <v>1002</v>
      </c>
      <c r="E97" s="78" t="s">
        <v>2115</v>
      </c>
      <c r="F97" s="373" t="s">
        <v>1003</v>
      </c>
      <c r="G97" s="374"/>
      <c r="H97" s="373" t="s">
        <v>1943</v>
      </c>
      <c r="I97" s="374"/>
      <c r="J97" s="60" t="s">
        <v>952</v>
      </c>
      <c r="K97" s="81">
        <v>43368</v>
      </c>
      <c r="L97" s="81"/>
      <c r="M97" s="299" t="s">
        <v>1963</v>
      </c>
      <c r="N97" s="82">
        <v>25841600</v>
      </c>
      <c r="O97" s="82">
        <v>25841600</v>
      </c>
      <c r="P97" s="422" t="s">
        <v>122</v>
      </c>
      <c r="Q97" s="422"/>
      <c r="R97" s="422"/>
      <c r="S97" s="84" t="s">
        <v>87</v>
      </c>
      <c r="T97" s="300" t="s">
        <v>123</v>
      </c>
      <c r="U97" s="85">
        <v>1</v>
      </c>
      <c r="V97" s="302">
        <v>1</v>
      </c>
      <c r="W97" s="320">
        <f t="shared" si="2"/>
        <v>1</v>
      </c>
      <c r="X97" s="301">
        <f t="shared" si="3"/>
        <v>1</v>
      </c>
      <c r="Y97" s="283">
        <f t="shared" si="4"/>
        <v>1</v>
      </c>
    </row>
    <row r="98" spans="1:25" s="86" customFormat="1" ht="215.25" customHeight="1" x14ac:dyDescent="0.25">
      <c r="A98" s="372" t="s">
        <v>117</v>
      </c>
      <c r="B98" s="372"/>
      <c r="C98" s="59" t="s">
        <v>370</v>
      </c>
      <c r="D98" s="303" t="s">
        <v>1002</v>
      </c>
      <c r="E98" s="78" t="s">
        <v>2115</v>
      </c>
      <c r="F98" s="373" t="s">
        <v>1003</v>
      </c>
      <c r="G98" s="374"/>
      <c r="H98" s="373" t="s">
        <v>1944</v>
      </c>
      <c r="I98" s="374"/>
      <c r="J98" s="60" t="s">
        <v>952</v>
      </c>
      <c r="K98" s="81"/>
      <c r="L98" s="81"/>
      <c r="M98" s="299"/>
      <c r="N98" s="82">
        <v>5756109</v>
      </c>
      <c r="O98" s="82">
        <v>5756109</v>
      </c>
      <c r="P98" s="422" t="s">
        <v>122</v>
      </c>
      <c r="Q98" s="422"/>
      <c r="R98" s="422"/>
      <c r="S98" s="84" t="s">
        <v>87</v>
      </c>
      <c r="T98" s="300" t="s">
        <v>123</v>
      </c>
      <c r="U98" s="85">
        <v>1</v>
      </c>
      <c r="V98" s="302">
        <v>1</v>
      </c>
      <c r="W98" s="320">
        <f t="shared" si="2"/>
        <v>1</v>
      </c>
      <c r="X98" s="301">
        <f t="shared" si="3"/>
        <v>1</v>
      </c>
      <c r="Y98" s="283">
        <f t="shared" si="4"/>
        <v>1</v>
      </c>
    </row>
    <row r="99" spans="1:25" s="86" customFormat="1" ht="215.25" customHeight="1" x14ac:dyDescent="0.25">
      <c r="A99" s="372" t="s">
        <v>117</v>
      </c>
      <c r="B99" s="372"/>
      <c r="C99" s="59" t="s">
        <v>370</v>
      </c>
      <c r="D99" s="303" t="s">
        <v>1002</v>
      </c>
      <c r="E99" s="78" t="s">
        <v>2115</v>
      </c>
      <c r="F99" s="373" t="s">
        <v>1003</v>
      </c>
      <c r="G99" s="374"/>
      <c r="H99" s="373" t="s">
        <v>1944</v>
      </c>
      <c r="I99" s="374"/>
      <c r="J99" s="60" t="s">
        <v>952</v>
      </c>
      <c r="K99" s="81"/>
      <c r="L99" s="81"/>
      <c r="M99" s="299"/>
      <c r="N99" s="82">
        <v>406291</v>
      </c>
      <c r="O99" s="82">
        <v>406291</v>
      </c>
      <c r="P99" s="422" t="s">
        <v>122</v>
      </c>
      <c r="Q99" s="422"/>
      <c r="R99" s="422"/>
      <c r="S99" s="84" t="s">
        <v>87</v>
      </c>
      <c r="T99" s="300" t="s">
        <v>123</v>
      </c>
      <c r="U99" s="85">
        <v>1</v>
      </c>
      <c r="V99" s="302">
        <v>1</v>
      </c>
      <c r="W99" s="320">
        <f t="shared" si="2"/>
        <v>1</v>
      </c>
      <c r="X99" s="301">
        <f t="shared" si="3"/>
        <v>1</v>
      </c>
      <c r="Y99" s="283">
        <f t="shared" si="4"/>
        <v>1</v>
      </c>
    </row>
    <row r="100" spans="1:25" s="86" customFormat="1" ht="215.25" customHeight="1" x14ac:dyDescent="0.25">
      <c r="A100" s="372" t="s">
        <v>117</v>
      </c>
      <c r="B100" s="372"/>
      <c r="C100" s="59" t="s">
        <v>370</v>
      </c>
      <c r="D100" s="303" t="s">
        <v>1002</v>
      </c>
      <c r="E100" s="78" t="s">
        <v>2115</v>
      </c>
      <c r="F100" s="373" t="s">
        <v>1003</v>
      </c>
      <c r="G100" s="374"/>
      <c r="H100" s="373" t="s">
        <v>1945</v>
      </c>
      <c r="I100" s="374"/>
      <c r="J100" s="60" t="s">
        <v>952</v>
      </c>
      <c r="K100" s="81"/>
      <c r="L100" s="81"/>
      <c r="M100" s="299"/>
      <c r="N100" s="82">
        <v>9283867</v>
      </c>
      <c r="O100" s="82">
        <v>9283867</v>
      </c>
      <c r="P100" s="422" t="s">
        <v>122</v>
      </c>
      <c r="Q100" s="422"/>
      <c r="R100" s="422"/>
      <c r="S100" s="84" t="s">
        <v>87</v>
      </c>
      <c r="T100" s="300" t="s">
        <v>123</v>
      </c>
      <c r="U100" s="85">
        <v>1</v>
      </c>
      <c r="V100" s="302">
        <v>1</v>
      </c>
      <c r="W100" s="320">
        <f t="shared" si="2"/>
        <v>1</v>
      </c>
      <c r="X100" s="301">
        <f t="shared" si="3"/>
        <v>1</v>
      </c>
      <c r="Y100" s="283">
        <f t="shared" si="4"/>
        <v>1</v>
      </c>
    </row>
    <row r="101" spans="1:25" s="86" customFormat="1" ht="215.25" customHeight="1" x14ac:dyDescent="0.25">
      <c r="A101" s="372" t="s">
        <v>117</v>
      </c>
      <c r="B101" s="372"/>
      <c r="C101" s="59" t="s">
        <v>370</v>
      </c>
      <c r="D101" s="303" t="s">
        <v>1002</v>
      </c>
      <c r="E101" s="78" t="s">
        <v>2115</v>
      </c>
      <c r="F101" s="373" t="s">
        <v>1003</v>
      </c>
      <c r="G101" s="374"/>
      <c r="H101" s="373" t="s">
        <v>1946</v>
      </c>
      <c r="I101" s="374"/>
      <c r="J101" s="60" t="s">
        <v>952</v>
      </c>
      <c r="K101" s="81"/>
      <c r="L101" s="81"/>
      <c r="M101" s="299"/>
      <c r="N101" s="82">
        <v>4723733</v>
      </c>
      <c r="O101" s="82">
        <v>4723733</v>
      </c>
      <c r="P101" s="422" t="s">
        <v>122</v>
      </c>
      <c r="Q101" s="422"/>
      <c r="R101" s="422"/>
      <c r="S101" s="84" t="s">
        <v>87</v>
      </c>
      <c r="T101" s="300" t="s">
        <v>123</v>
      </c>
      <c r="U101" s="85">
        <v>1</v>
      </c>
      <c r="V101" s="302">
        <v>1</v>
      </c>
      <c r="W101" s="320">
        <f t="shared" si="2"/>
        <v>1</v>
      </c>
      <c r="X101" s="301">
        <f t="shared" si="3"/>
        <v>1</v>
      </c>
      <c r="Y101" s="283">
        <f t="shared" si="4"/>
        <v>1</v>
      </c>
    </row>
    <row r="102" spans="1:25" s="86" customFormat="1" ht="215.25" customHeight="1" x14ac:dyDescent="0.25">
      <c r="A102" s="372" t="s">
        <v>117</v>
      </c>
      <c r="B102" s="372"/>
      <c r="C102" s="59" t="s">
        <v>370</v>
      </c>
      <c r="D102" s="303" t="s">
        <v>1002</v>
      </c>
      <c r="E102" s="78" t="s">
        <v>2115</v>
      </c>
      <c r="F102" s="373" t="s">
        <v>1003</v>
      </c>
      <c r="G102" s="374"/>
      <c r="H102" s="373" t="s">
        <v>1947</v>
      </c>
      <c r="I102" s="374"/>
      <c r="J102" s="60" t="s">
        <v>952</v>
      </c>
      <c r="K102" s="81"/>
      <c r="L102" s="81"/>
      <c r="M102" s="299"/>
      <c r="N102" s="82">
        <v>1667400</v>
      </c>
      <c r="O102" s="82">
        <v>1667400</v>
      </c>
      <c r="P102" s="422" t="s">
        <v>122</v>
      </c>
      <c r="Q102" s="422"/>
      <c r="R102" s="422"/>
      <c r="S102" s="84" t="s">
        <v>87</v>
      </c>
      <c r="T102" s="300" t="s">
        <v>123</v>
      </c>
      <c r="U102" s="85">
        <v>1</v>
      </c>
      <c r="V102" s="302">
        <v>1</v>
      </c>
      <c r="W102" s="320">
        <f t="shared" si="2"/>
        <v>1</v>
      </c>
      <c r="X102" s="301">
        <f t="shared" si="3"/>
        <v>1</v>
      </c>
      <c r="Y102" s="283">
        <f t="shared" si="4"/>
        <v>1</v>
      </c>
    </row>
    <row r="103" spans="1:25" s="86" customFormat="1" ht="215.25" customHeight="1" x14ac:dyDescent="0.25">
      <c r="A103" s="372" t="s">
        <v>117</v>
      </c>
      <c r="B103" s="372"/>
      <c r="C103" s="59" t="s">
        <v>370</v>
      </c>
      <c r="D103" s="303" t="s">
        <v>1002</v>
      </c>
      <c r="E103" s="78" t="s">
        <v>2115</v>
      </c>
      <c r="F103" s="373" t="s">
        <v>1003</v>
      </c>
      <c r="G103" s="374"/>
      <c r="H103" s="373" t="s">
        <v>1948</v>
      </c>
      <c r="I103" s="374"/>
      <c r="J103" s="60" t="s">
        <v>952</v>
      </c>
      <c r="K103" s="81"/>
      <c r="L103" s="81"/>
      <c r="M103" s="299"/>
      <c r="N103" s="82">
        <v>2053867</v>
      </c>
      <c r="O103" s="82">
        <v>2053867</v>
      </c>
      <c r="P103" s="422" t="s">
        <v>122</v>
      </c>
      <c r="Q103" s="422"/>
      <c r="R103" s="422"/>
      <c r="S103" s="84" t="s">
        <v>87</v>
      </c>
      <c r="T103" s="300" t="s">
        <v>123</v>
      </c>
      <c r="U103" s="85">
        <v>1</v>
      </c>
      <c r="V103" s="302">
        <v>1</v>
      </c>
      <c r="W103" s="320">
        <f t="shared" si="2"/>
        <v>1</v>
      </c>
      <c r="X103" s="301">
        <f t="shared" si="3"/>
        <v>1</v>
      </c>
      <c r="Y103" s="283">
        <f t="shared" si="4"/>
        <v>1</v>
      </c>
    </row>
    <row r="104" spans="1:25" s="86" customFormat="1" ht="215.25" customHeight="1" x14ac:dyDescent="0.25">
      <c r="A104" s="372" t="s">
        <v>117</v>
      </c>
      <c r="B104" s="372"/>
      <c r="C104" s="59" t="s">
        <v>370</v>
      </c>
      <c r="D104" s="303" t="s">
        <v>1002</v>
      </c>
      <c r="E104" s="78" t="s">
        <v>2115</v>
      </c>
      <c r="F104" s="373" t="s">
        <v>1003</v>
      </c>
      <c r="G104" s="374"/>
      <c r="H104" s="373" t="s">
        <v>1937</v>
      </c>
      <c r="I104" s="374"/>
      <c r="J104" s="60" t="s">
        <v>952</v>
      </c>
      <c r="K104" s="81"/>
      <c r="L104" s="81"/>
      <c r="M104" s="299"/>
      <c r="N104" s="82">
        <v>15381099</v>
      </c>
      <c r="O104" s="82">
        <v>15381099</v>
      </c>
      <c r="P104" s="422" t="s">
        <v>122</v>
      </c>
      <c r="Q104" s="422"/>
      <c r="R104" s="422"/>
      <c r="S104" s="84" t="s">
        <v>87</v>
      </c>
      <c r="T104" s="300" t="s">
        <v>123</v>
      </c>
      <c r="U104" s="85">
        <v>1</v>
      </c>
      <c r="V104" s="302">
        <v>1</v>
      </c>
      <c r="W104" s="320">
        <f t="shared" si="2"/>
        <v>1</v>
      </c>
      <c r="X104" s="301">
        <f t="shared" si="3"/>
        <v>1</v>
      </c>
      <c r="Y104" s="283">
        <f t="shared" si="4"/>
        <v>1</v>
      </c>
    </row>
    <row r="105" spans="1:25" s="86" customFormat="1" ht="215.25" customHeight="1" x14ac:dyDescent="0.25">
      <c r="A105" s="372" t="s">
        <v>117</v>
      </c>
      <c r="B105" s="372"/>
      <c r="C105" s="59" t="s">
        <v>370</v>
      </c>
      <c r="D105" s="303" t="s">
        <v>1002</v>
      </c>
      <c r="E105" s="78" t="s">
        <v>2115</v>
      </c>
      <c r="F105" s="373" t="s">
        <v>1003</v>
      </c>
      <c r="G105" s="374"/>
      <c r="H105" s="373" t="s">
        <v>1949</v>
      </c>
      <c r="I105" s="374"/>
      <c r="J105" s="60" t="s">
        <v>952</v>
      </c>
      <c r="K105" s="81"/>
      <c r="L105" s="81"/>
      <c r="M105" s="299"/>
      <c r="N105" s="82">
        <v>1689567</v>
      </c>
      <c r="O105" s="82">
        <v>1689567</v>
      </c>
      <c r="P105" s="422" t="s">
        <v>122</v>
      </c>
      <c r="Q105" s="422"/>
      <c r="R105" s="422"/>
      <c r="S105" s="84" t="s">
        <v>87</v>
      </c>
      <c r="T105" s="300" t="s">
        <v>123</v>
      </c>
      <c r="U105" s="85">
        <v>1</v>
      </c>
      <c r="V105" s="302">
        <v>1</v>
      </c>
      <c r="W105" s="320">
        <f t="shared" si="2"/>
        <v>1</v>
      </c>
      <c r="X105" s="301">
        <f t="shared" si="3"/>
        <v>1</v>
      </c>
      <c r="Y105" s="283">
        <f t="shared" si="4"/>
        <v>1</v>
      </c>
    </row>
    <row r="106" spans="1:25" s="86" customFormat="1" ht="215.25" customHeight="1" x14ac:dyDescent="0.25">
      <c r="A106" s="372" t="s">
        <v>117</v>
      </c>
      <c r="B106" s="372"/>
      <c r="C106" s="59" t="s">
        <v>370</v>
      </c>
      <c r="D106" s="303" t="s">
        <v>1002</v>
      </c>
      <c r="E106" s="78" t="s">
        <v>2115</v>
      </c>
      <c r="F106" s="373" t="s">
        <v>1003</v>
      </c>
      <c r="G106" s="374"/>
      <c r="H106" s="373" t="s">
        <v>1688</v>
      </c>
      <c r="I106" s="374"/>
      <c r="J106" s="60" t="s">
        <v>952</v>
      </c>
      <c r="K106" s="81"/>
      <c r="L106" s="81"/>
      <c r="M106" s="299"/>
      <c r="N106" s="82">
        <v>6022466</v>
      </c>
      <c r="O106" s="82">
        <v>0</v>
      </c>
      <c r="P106" s="422" t="s">
        <v>122</v>
      </c>
      <c r="Q106" s="422"/>
      <c r="R106" s="422"/>
      <c r="S106" s="84" t="s">
        <v>87</v>
      </c>
      <c r="T106" s="300" t="s">
        <v>123</v>
      </c>
      <c r="U106" s="85">
        <v>1</v>
      </c>
      <c r="V106" s="302">
        <v>1</v>
      </c>
      <c r="W106" s="320">
        <f t="shared" si="2"/>
        <v>0</v>
      </c>
      <c r="X106" s="301">
        <f t="shared" si="3"/>
        <v>0</v>
      </c>
      <c r="Y106" s="283">
        <f t="shared" si="4"/>
        <v>0</v>
      </c>
    </row>
    <row r="107" spans="1:25" s="86" customFormat="1" ht="215.25" customHeight="1" x14ac:dyDescent="0.25">
      <c r="A107" s="372" t="s">
        <v>117</v>
      </c>
      <c r="B107" s="372"/>
      <c r="C107" s="59" t="s">
        <v>370</v>
      </c>
      <c r="D107" s="303" t="s">
        <v>1002</v>
      </c>
      <c r="E107" s="78" t="s">
        <v>2115</v>
      </c>
      <c r="F107" s="373" t="s">
        <v>1003</v>
      </c>
      <c r="G107" s="374"/>
      <c r="H107" s="373" t="s">
        <v>1950</v>
      </c>
      <c r="I107" s="374"/>
      <c r="J107" s="60" t="s">
        <v>952</v>
      </c>
      <c r="K107" s="81"/>
      <c r="L107" s="81"/>
      <c r="M107" s="299"/>
      <c r="N107" s="82">
        <v>1322000</v>
      </c>
      <c r="O107" s="82">
        <v>1322000</v>
      </c>
      <c r="P107" s="422" t="s">
        <v>122</v>
      </c>
      <c r="Q107" s="422"/>
      <c r="R107" s="422"/>
      <c r="S107" s="84" t="s">
        <v>87</v>
      </c>
      <c r="T107" s="300" t="s">
        <v>123</v>
      </c>
      <c r="U107" s="85">
        <v>1</v>
      </c>
      <c r="V107" s="302">
        <v>1</v>
      </c>
      <c r="W107" s="320">
        <f t="shared" si="2"/>
        <v>1</v>
      </c>
      <c r="X107" s="301">
        <f t="shared" si="3"/>
        <v>1</v>
      </c>
      <c r="Y107" s="283">
        <f t="shared" si="4"/>
        <v>1</v>
      </c>
    </row>
    <row r="108" spans="1:25" s="86" customFormat="1" ht="215.25" customHeight="1" x14ac:dyDescent="0.25">
      <c r="A108" s="372" t="s">
        <v>117</v>
      </c>
      <c r="B108" s="372"/>
      <c r="C108" s="59" t="s">
        <v>370</v>
      </c>
      <c r="D108" s="303" t="s">
        <v>1002</v>
      </c>
      <c r="E108" s="78" t="s">
        <v>2115</v>
      </c>
      <c r="F108" s="373" t="s">
        <v>1003</v>
      </c>
      <c r="G108" s="374"/>
      <c r="H108" s="373" t="s">
        <v>1688</v>
      </c>
      <c r="I108" s="374"/>
      <c r="J108" s="60" t="s">
        <v>952</v>
      </c>
      <c r="K108" s="81"/>
      <c r="L108" s="81"/>
      <c r="M108" s="299"/>
      <c r="N108" s="82">
        <v>76467</v>
      </c>
      <c r="O108" s="82">
        <v>0</v>
      </c>
      <c r="P108" s="422" t="s">
        <v>122</v>
      </c>
      <c r="Q108" s="422"/>
      <c r="R108" s="422"/>
      <c r="S108" s="84" t="s">
        <v>87</v>
      </c>
      <c r="T108" s="300" t="s">
        <v>123</v>
      </c>
      <c r="U108" s="85">
        <v>1</v>
      </c>
      <c r="V108" s="302">
        <v>1</v>
      </c>
      <c r="W108" s="320">
        <f t="shared" si="2"/>
        <v>0</v>
      </c>
      <c r="X108" s="301">
        <f t="shared" si="3"/>
        <v>0</v>
      </c>
      <c r="Y108" s="283">
        <f t="shared" si="4"/>
        <v>0</v>
      </c>
    </row>
    <row r="109" spans="1:25" s="86" customFormat="1" ht="215.25" customHeight="1" x14ac:dyDescent="0.25">
      <c r="A109" s="372" t="s">
        <v>117</v>
      </c>
      <c r="B109" s="372"/>
      <c r="C109" s="59" t="s">
        <v>370</v>
      </c>
      <c r="D109" s="303" t="s">
        <v>1032</v>
      </c>
      <c r="E109" s="78" t="s">
        <v>2117</v>
      </c>
      <c r="F109" s="373" t="s">
        <v>1033</v>
      </c>
      <c r="G109" s="374"/>
      <c r="H109" s="373" t="s">
        <v>1034</v>
      </c>
      <c r="I109" s="374"/>
      <c r="J109" s="60" t="s">
        <v>952</v>
      </c>
      <c r="K109" s="81">
        <v>43131</v>
      </c>
      <c r="L109" s="81">
        <v>43296</v>
      </c>
      <c r="M109" s="299" t="s">
        <v>1035</v>
      </c>
      <c r="N109" s="82">
        <v>168818928</v>
      </c>
      <c r="O109" s="82">
        <v>168818928</v>
      </c>
      <c r="P109" s="422" t="s">
        <v>122</v>
      </c>
      <c r="Q109" s="422"/>
      <c r="R109" s="422"/>
      <c r="S109" s="84" t="s">
        <v>87</v>
      </c>
      <c r="T109" s="300" t="s">
        <v>123</v>
      </c>
      <c r="U109" s="85">
        <v>1</v>
      </c>
      <c r="V109" s="302">
        <v>1</v>
      </c>
      <c r="W109" s="320">
        <f t="shared" si="2"/>
        <v>1</v>
      </c>
      <c r="X109" s="301">
        <f t="shared" si="3"/>
        <v>1</v>
      </c>
      <c r="Y109" s="283">
        <f t="shared" si="4"/>
        <v>1</v>
      </c>
    </row>
    <row r="110" spans="1:25" s="86" customFormat="1" ht="215.25" customHeight="1" x14ac:dyDescent="0.25">
      <c r="A110" s="372" t="s">
        <v>117</v>
      </c>
      <c r="B110" s="372"/>
      <c r="C110" s="59" t="s">
        <v>370</v>
      </c>
      <c r="D110" s="303" t="s">
        <v>1032</v>
      </c>
      <c r="E110" s="78" t="s">
        <v>2117</v>
      </c>
      <c r="F110" s="373" t="s">
        <v>1033</v>
      </c>
      <c r="G110" s="374"/>
      <c r="H110" s="373" t="s">
        <v>989</v>
      </c>
      <c r="I110" s="374"/>
      <c r="J110" s="60" t="s">
        <v>952</v>
      </c>
      <c r="K110" s="81">
        <v>43266</v>
      </c>
      <c r="L110" s="81"/>
      <c r="M110" s="299" t="s">
        <v>990</v>
      </c>
      <c r="N110" s="82">
        <v>632681072</v>
      </c>
      <c r="O110" s="82">
        <v>632681072</v>
      </c>
      <c r="P110" s="422" t="s">
        <v>122</v>
      </c>
      <c r="Q110" s="422"/>
      <c r="R110" s="422"/>
      <c r="S110" s="84" t="s">
        <v>87</v>
      </c>
      <c r="T110" s="300" t="s">
        <v>123</v>
      </c>
      <c r="U110" s="85">
        <v>1</v>
      </c>
      <c r="V110" s="302">
        <v>1</v>
      </c>
      <c r="W110" s="320">
        <f t="shared" si="2"/>
        <v>1</v>
      </c>
      <c r="X110" s="301">
        <f t="shared" si="3"/>
        <v>1</v>
      </c>
      <c r="Y110" s="283">
        <f t="shared" si="4"/>
        <v>1</v>
      </c>
    </row>
    <row r="111" spans="1:25" s="86" customFormat="1" ht="233.25" customHeight="1" x14ac:dyDescent="0.25">
      <c r="A111" s="372" t="s">
        <v>117</v>
      </c>
      <c r="B111" s="372"/>
      <c r="C111" s="59" t="s">
        <v>370</v>
      </c>
      <c r="D111" s="77" t="s">
        <v>1036</v>
      </c>
      <c r="E111" s="78" t="s">
        <v>2116</v>
      </c>
      <c r="F111" s="373" t="s">
        <v>1037</v>
      </c>
      <c r="G111" s="374"/>
      <c r="H111" s="373" t="s">
        <v>1034</v>
      </c>
      <c r="I111" s="374"/>
      <c r="J111" s="60" t="s">
        <v>952</v>
      </c>
      <c r="K111" s="81">
        <v>43131</v>
      </c>
      <c r="L111" s="81">
        <v>43296</v>
      </c>
      <c r="M111" s="299" t="s">
        <v>1035</v>
      </c>
      <c r="N111" s="82">
        <v>72350969</v>
      </c>
      <c r="O111" s="82">
        <v>72350969</v>
      </c>
      <c r="P111" s="422" t="s">
        <v>122</v>
      </c>
      <c r="Q111" s="422"/>
      <c r="R111" s="422"/>
      <c r="S111" s="84" t="s">
        <v>87</v>
      </c>
      <c r="T111" s="300" t="s">
        <v>123</v>
      </c>
      <c r="U111" s="85">
        <v>1</v>
      </c>
      <c r="V111" s="302">
        <v>1</v>
      </c>
      <c r="W111" s="320">
        <f t="shared" si="2"/>
        <v>1</v>
      </c>
      <c r="X111" s="301">
        <f t="shared" si="3"/>
        <v>1</v>
      </c>
      <c r="Y111" s="283">
        <f t="shared" si="4"/>
        <v>1</v>
      </c>
    </row>
    <row r="112" spans="1:25" s="86" customFormat="1" ht="215.25" customHeight="1" x14ac:dyDescent="0.25">
      <c r="A112" s="372" t="s">
        <v>117</v>
      </c>
      <c r="B112" s="372"/>
      <c r="C112" s="59" t="s">
        <v>370</v>
      </c>
      <c r="D112" s="77" t="s">
        <v>1036</v>
      </c>
      <c r="E112" s="78" t="s">
        <v>2116</v>
      </c>
      <c r="F112" s="373" t="s">
        <v>1037</v>
      </c>
      <c r="G112" s="374"/>
      <c r="H112" s="373" t="s">
        <v>989</v>
      </c>
      <c r="I112" s="374"/>
      <c r="J112" s="60" t="s">
        <v>952</v>
      </c>
      <c r="K112" s="81">
        <v>43266</v>
      </c>
      <c r="L112" s="81">
        <v>43296</v>
      </c>
      <c r="M112" s="299" t="s">
        <v>990</v>
      </c>
      <c r="N112" s="82">
        <v>279609031</v>
      </c>
      <c r="O112" s="82">
        <v>279609031</v>
      </c>
      <c r="P112" s="422" t="s">
        <v>122</v>
      </c>
      <c r="Q112" s="422"/>
      <c r="R112" s="422"/>
      <c r="S112" s="84" t="s">
        <v>87</v>
      </c>
      <c r="T112" s="300" t="s">
        <v>123</v>
      </c>
      <c r="U112" s="85">
        <v>1</v>
      </c>
      <c r="V112" s="302">
        <v>1</v>
      </c>
      <c r="W112" s="320">
        <f t="shared" si="2"/>
        <v>1</v>
      </c>
      <c r="X112" s="301">
        <f t="shared" si="3"/>
        <v>1</v>
      </c>
      <c r="Y112" s="283">
        <f t="shared" si="4"/>
        <v>1</v>
      </c>
    </row>
    <row r="113" spans="1:25" s="86" customFormat="1" ht="215.25" customHeight="1" x14ac:dyDescent="0.25">
      <c r="A113" s="372" t="s">
        <v>117</v>
      </c>
      <c r="B113" s="372"/>
      <c r="C113" s="59" t="s">
        <v>370</v>
      </c>
      <c r="D113" s="77" t="s">
        <v>1038</v>
      </c>
      <c r="E113" s="78" t="s">
        <v>2121</v>
      </c>
      <c r="F113" s="373" t="s">
        <v>1039</v>
      </c>
      <c r="G113" s="374"/>
      <c r="H113" s="373" t="s">
        <v>989</v>
      </c>
      <c r="I113" s="374"/>
      <c r="J113" s="60" t="s">
        <v>952</v>
      </c>
      <c r="K113" s="81">
        <v>43266</v>
      </c>
      <c r="L113" s="81">
        <v>43296</v>
      </c>
      <c r="M113" s="299" t="s">
        <v>990</v>
      </c>
      <c r="N113" s="82">
        <v>25000000</v>
      </c>
      <c r="O113" s="82">
        <v>25000000</v>
      </c>
      <c r="P113" s="422" t="s">
        <v>122</v>
      </c>
      <c r="Q113" s="422"/>
      <c r="R113" s="422"/>
      <c r="S113" s="84" t="s">
        <v>87</v>
      </c>
      <c r="T113" s="300" t="s">
        <v>123</v>
      </c>
      <c r="U113" s="85">
        <v>1</v>
      </c>
      <c r="V113" s="302">
        <v>1</v>
      </c>
      <c r="W113" s="320">
        <f t="shared" si="2"/>
        <v>1</v>
      </c>
      <c r="X113" s="301">
        <f t="shared" si="3"/>
        <v>1</v>
      </c>
      <c r="Y113" s="283">
        <f t="shared" si="4"/>
        <v>1</v>
      </c>
    </row>
    <row r="114" spans="1:25" s="86" customFormat="1" ht="215.25" customHeight="1" x14ac:dyDescent="0.25">
      <c r="A114" s="372" t="s">
        <v>117</v>
      </c>
      <c r="B114" s="372"/>
      <c r="C114" s="59" t="s">
        <v>370</v>
      </c>
      <c r="D114" s="77" t="s">
        <v>1040</v>
      </c>
      <c r="E114" s="78" t="s">
        <v>2120</v>
      </c>
      <c r="F114" s="373" t="s">
        <v>1041</v>
      </c>
      <c r="G114" s="374"/>
      <c r="H114" s="373" t="s">
        <v>989</v>
      </c>
      <c r="I114" s="374"/>
      <c r="J114" s="60" t="s">
        <v>952</v>
      </c>
      <c r="K114" s="81">
        <v>43266</v>
      </c>
      <c r="L114" s="81"/>
      <c r="M114" s="299" t="s">
        <v>990</v>
      </c>
      <c r="N114" s="82">
        <v>40000000</v>
      </c>
      <c r="O114" s="82">
        <v>40000000</v>
      </c>
      <c r="P114" s="422" t="s">
        <v>122</v>
      </c>
      <c r="Q114" s="422"/>
      <c r="R114" s="422"/>
      <c r="S114" s="84" t="s">
        <v>87</v>
      </c>
      <c r="T114" s="300" t="s">
        <v>123</v>
      </c>
      <c r="U114" s="85">
        <v>1</v>
      </c>
      <c r="V114" s="302">
        <v>1</v>
      </c>
      <c r="W114" s="320">
        <f t="shared" si="2"/>
        <v>1</v>
      </c>
      <c r="X114" s="301">
        <f t="shared" si="3"/>
        <v>1</v>
      </c>
      <c r="Y114" s="283">
        <f t="shared" si="4"/>
        <v>1</v>
      </c>
    </row>
    <row r="115" spans="1:25" s="86" customFormat="1" ht="215.25" customHeight="1" x14ac:dyDescent="0.25">
      <c r="A115" s="372" t="s">
        <v>117</v>
      </c>
      <c r="B115" s="372"/>
      <c r="C115" s="59" t="s">
        <v>370</v>
      </c>
      <c r="D115" s="77" t="s">
        <v>1042</v>
      </c>
      <c r="E115" s="78" t="s">
        <v>2115</v>
      </c>
      <c r="F115" s="373" t="s">
        <v>1043</v>
      </c>
      <c r="G115" s="374"/>
      <c r="H115" s="373" t="s">
        <v>1045</v>
      </c>
      <c r="I115" s="374"/>
      <c r="J115" s="60" t="s">
        <v>952</v>
      </c>
      <c r="K115" s="81">
        <v>43238</v>
      </c>
      <c r="L115" s="81"/>
      <c r="M115" s="299" t="s">
        <v>1046</v>
      </c>
      <c r="N115" s="82">
        <v>3100000</v>
      </c>
      <c r="O115" s="82">
        <v>3100000</v>
      </c>
      <c r="P115" s="422" t="s">
        <v>122</v>
      </c>
      <c r="Q115" s="422"/>
      <c r="R115" s="422"/>
      <c r="S115" s="84" t="s">
        <v>87</v>
      </c>
      <c r="T115" s="300" t="s">
        <v>123</v>
      </c>
      <c r="U115" s="85">
        <v>1</v>
      </c>
      <c r="V115" s="302">
        <v>1</v>
      </c>
      <c r="W115" s="320">
        <f t="shared" si="2"/>
        <v>1</v>
      </c>
      <c r="X115" s="301">
        <f t="shared" si="3"/>
        <v>1</v>
      </c>
      <c r="Y115" s="283">
        <f t="shared" si="4"/>
        <v>1</v>
      </c>
    </row>
    <row r="116" spans="1:25" s="86" customFormat="1" ht="215.25" customHeight="1" x14ac:dyDescent="0.25">
      <c r="A116" s="372" t="s">
        <v>117</v>
      </c>
      <c r="B116" s="372"/>
      <c r="C116" s="59" t="s">
        <v>370</v>
      </c>
      <c r="D116" s="77" t="s">
        <v>1044</v>
      </c>
      <c r="E116" s="78" t="s">
        <v>2115</v>
      </c>
      <c r="F116" s="373" t="s">
        <v>1043</v>
      </c>
      <c r="G116" s="374"/>
      <c r="H116" s="373" t="s">
        <v>1045</v>
      </c>
      <c r="I116" s="374"/>
      <c r="J116" s="60" t="s">
        <v>952</v>
      </c>
      <c r="K116" s="81">
        <v>43238</v>
      </c>
      <c r="L116" s="81"/>
      <c r="M116" s="299" t="s">
        <v>1047</v>
      </c>
      <c r="N116" s="82">
        <v>3100000</v>
      </c>
      <c r="O116" s="82">
        <v>3100000</v>
      </c>
      <c r="P116" s="422" t="s">
        <v>122</v>
      </c>
      <c r="Q116" s="422"/>
      <c r="R116" s="422"/>
      <c r="S116" s="84" t="s">
        <v>87</v>
      </c>
      <c r="T116" s="300" t="s">
        <v>123</v>
      </c>
      <c r="U116" s="85">
        <v>1</v>
      </c>
      <c r="V116" s="302">
        <v>1</v>
      </c>
      <c r="W116" s="320">
        <f t="shared" si="2"/>
        <v>1</v>
      </c>
      <c r="X116" s="301">
        <f t="shared" si="3"/>
        <v>1</v>
      </c>
      <c r="Y116" s="283">
        <f t="shared" si="4"/>
        <v>1</v>
      </c>
    </row>
    <row r="117" spans="1:25" s="86" customFormat="1" ht="215.25" customHeight="1" x14ac:dyDescent="0.25">
      <c r="A117" s="372" t="s">
        <v>117</v>
      </c>
      <c r="B117" s="372"/>
      <c r="C117" s="59" t="s">
        <v>370</v>
      </c>
      <c r="D117" s="77" t="s">
        <v>1044</v>
      </c>
      <c r="E117" s="78" t="s">
        <v>2115</v>
      </c>
      <c r="F117" s="373" t="s">
        <v>1043</v>
      </c>
      <c r="G117" s="374"/>
      <c r="H117" s="373" t="s">
        <v>1951</v>
      </c>
      <c r="I117" s="374"/>
      <c r="J117" s="60" t="s">
        <v>952</v>
      </c>
      <c r="K117" s="81">
        <v>43238</v>
      </c>
      <c r="L117" s="81"/>
      <c r="M117" s="299" t="s">
        <v>1964</v>
      </c>
      <c r="N117" s="82">
        <v>3100000</v>
      </c>
      <c r="O117" s="82">
        <v>3100000</v>
      </c>
      <c r="P117" s="422" t="s">
        <v>122</v>
      </c>
      <c r="Q117" s="422"/>
      <c r="R117" s="422"/>
      <c r="S117" s="84" t="s">
        <v>87</v>
      </c>
      <c r="T117" s="300" t="s">
        <v>123</v>
      </c>
      <c r="U117" s="85">
        <v>1</v>
      </c>
      <c r="V117" s="302">
        <v>1</v>
      </c>
      <c r="W117" s="320">
        <f t="shared" si="2"/>
        <v>1</v>
      </c>
      <c r="X117" s="301">
        <f t="shared" si="3"/>
        <v>1</v>
      </c>
      <c r="Y117" s="283">
        <f t="shared" si="4"/>
        <v>1</v>
      </c>
    </row>
    <row r="118" spans="1:25" s="86" customFormat="1" ht="215.25" customHeight="1" x14ac:dyDescent="0.25">
      <c r="A118" s="372" t="s">
        <v>117</v>
      </c>
      <c r="B118" s="372"/>
      <c r="C118" s="59" t="s">
        <v>370</v>
      </c>
      <c r="D118" s="77" t="s">
        <v>1044</v>
      </c>
      <c r="E118" s="78" t="s">
        <v>2115</v>
      </c>
      <c r="F118" s="373" t="s">
        <v>1043</v>
      </c>
      <c r="G118" s="374"/>
      <c r="H118" s="373" t="s">
        <v>1951</v>
      </c>
      <c r="I118" s="374"/>
      <c r="J118" s="60" t="s">
        <v>952</v>
      </c>
      <c r="K118" s="81">
        <v>43238</v>
      </c>
      <c r="L118" s="81"/>
      <c r="M118" s="299" t="s">
        <v>1965</v>
      </c>
      <c r="N118" s="82">
        <v>500000</v>
      </c>
      <c r="O118" s="82">
        <v>500000</v>
      </c>
      <c r="P118" s="422" t="s">
        <v>122</v>
      </c>
      <c r="Q118" s="422"/>
      <c r="R118" s="422"/>
      <c r="S118" s="84" t="s">
        <v>87</v>
      </c>
      <c r="T118" s="300" t="s">
        <v>123</v>
      </c>
      <c r="U118" s="85">
        <v>1</v>
      </c>
      <c r="V118" s="302">
        <v>1</v>
      </c>
      <c r="W118" s="320">
        <f t="shared" si="2"/>
        <v>1</v>
      </c>
      <c r="X118" s="301">
        <f t="shared" si="3"/>
        <v>1</v>
      </c>
      <c r="Y118" s="283">
        <f t="shared" si="4"/>
        <v>1</v>
      </c>
    </row>
    <row r="119" spans="1:25" s="86" customFormat="1" ht="215.25" customHeight="1" x14ac:dyDescent="0.25">
      <c r="A119" s="372" t="s">
        <v>117</v>
      </c>
      <c r="B119" s="372"/>
      <c r="C119" s="59" t="s">
        <v>370</v>
      </c>
      <c r="D119" s="77" t="s">
        <v>1044</v>
      </c>
      <c r="E119" s="78" t="s">
        <v>2115</v>
      </c>
      <c r="F119" s="373" t="s">
        <v>1043</v>
      </c>
      <c r="G119" s="374"/>
      <c r="H119" s="373" t="s">
        <v>1951</v>
      </c>
      <c r="I119" s="374"/>
      <c r="J119" s="60" t="s">
        <v>952</v>
      </c>
      <c r="K119" s="81">
        <v>43238</v>
      </c>
      <c r="L119" s="81"/>
      <c r="M119" s="299" t="s">
        <v>1966</v>
      </c>
      <c r="N119" s="82">
        <v>3100000</v>
      </c>
      <c r="O119" s="82">
        <v>3100000</v>
      </c>
      <c r="P119" s="422" t="s">
        <v>122</v>
      </c>
      <c r="Q119" s="422"/>
      <c r="R119" s="422"/>
      <c r="S119" s="84" t="s">
        <v>87</v>
      </c>
      <c r="T119" s="300" t="s">
        <v>123</v>
      </c>
      <c r="U119" s="85">
        <v>1</v>
      </c>
      <c r="V119" s="302">
        <v>1</v>
      </c>
      <c r="W119" s="320">
        <f t="shared" si="2"/>
        <v>1</v>
      </c>
      <c r="X119" s="301">
        <f t="shared" si="3"/>
        <v>1</v>
      </c>
      <c r="Y119" s="283">
        <f t="shared" si="4"/>
        <v>1</v>
      </c>
    </row>
    <row r="120" spans="1:25" s="86" customFormat="1" ht="215.25" customHeight="1" x14ac:dyDescent="0.25">
      <c r="A120" s="372" t="s">
        <v>117</v>
      </c>
      <c r="B120" s="372"/>
      <c r="C120" s="59" t="s">
        <v>370</v>
      </c>
      <c r="D120" s="77" t="s">
        <v>1044</v>
      </c>
      <c r="E120" s="78" t="s">
        <v>2115</v>
      </c>
      <c r="F120" s="373" t="s">
        <v>1043</v>
      </c>
      <c r="G120" s="374"/>
      <c r="H120" s="373" t="s">
        <v>1045</v>
      </c>
      <c r="I120" s="374"/>
      <c r="J120" s="60" t="s">
        <v>952</v>
      </c>
      <c r="K120" s="81">
        <v>43238</v>
      </c>
      <c r="L120" s="81"/>
      <c r="M120" s="299" t="s">
        <v>1967</v>
      </c>
      <c r="N120" s="82">
        <v>3100000</v>
      </c>
      <c r="O120" s="82">
        <v>3100000</v>
      </c>
      <c r="P120" s="422" t="s">
        <v>122</v>
      </c>
      <c r="Q120" s="422"/>
      <c r="R120" s="422"/>
      <c r="S120" s="84" t="s">
        <v>87</v>
      </c>
      <c r="T120" s="300" t="s">
        <v>123</v>
      </c>
      <c r="U120" s="85">
        <v>1</v>
      </c>
      <c r="V120" s="302">
        <v>1</v>
      </c>
      <c r="W120" s="320">
        <f t="shared" si="2"/>
        <v>1</v>
      </c>
      <c r="X120" s="301">
        <f t="shared" si="3"/>
        <v>1</v>
      </c>
      <c r="Y120" s="283">
        <f t="shared" si="4"/>
        <v>1</v>
      </c>
    </row>
    <row r="121" spans="1:25" s="86" customFormat="1" ht="215.25" customHeight="1" x14ac:dyDescent="0.25">
      <c r="A121" s="372" t="s">
        <v>117</v>
      </c>
      <c r="B121" s="372"/>
      <c r="C121" s="59" t="s">
        <v>370</v>
      </c>
      <c r="D121" s="77" t="s">
        <v>1044</v>
      </c>
      <c r="E121" s="78" t="s">
        <v>2115</v>
      </c>
      <c r="F121" s="373" t="s">
        <v>1043</v>
      </c>
      <c r="G121" s="374"/>
      <c r="H121" s="373" t="s">
        <v>1952</v>
      </c>
      <c r="I121" s="374"/>
      <c r="J121" s="60" t="s">
        <v>952</v>
      </c>
      <c r="K121" s="81">
        <v>43270</v>
      </c>
      <c r="L121" s="81"/>
      <c r="M121" s="299" t="s">
        <v>1968</v>
      </c>
      <c r="N121" s="82">
        <v>10000000</v>
      </c>
      <c r="O121" s="82">
        <v>10000000</v>
      </c>
      <c r="P121" s="422" t="s">
        <v>122</v>
      </c>
      <c r="Q121" s="422"/>
      <c r="R121" s="422"/>
      <c r="S121" s="84" t="s">
        <v>87</v>
      </c>
      <c r="T121" s="300" t="s">
        <v>123</v>
      </c>
      <c r="U121" s="85">
        <v>1</v>
      </c>
      <c r="V121" s="302">
        <v>1</v>
      </c>
      <c r="W121" s="320">
        <f t="shared" si="2"/>
        <v>1</v>
      </c>
      <c r="X121" s="301">
        <f t="shared" si="3"/>
        <v>1</v>
      </c>
      <c r="Y121" s="283">
        <f t="shared" si="4"/>
        <v>1</v>
      </c>
    </row>
    <row r="122" spans="1:25" s="86" customFormat="1" ht="215.25" customHeight="1" x14ac:dyDescent="0.25">
      <c r="A122" s="372" t="s">
        <v>117</v>
      </c>
      <c r="B122" s="372"/>
      <c r="C122" s="59" t="s">
        <v>370</v>
      </c>
      <c r="D122" s="77" t="s">
        <v>1044</v>
      </c>
      <c r="E122" s="78" t="s">
        <v>2115</v>
      </c>
      <c r="F122" s="373" t="s">
        <v>1043</v>
      </c>
      <c r="G122" s="374"/>
      <c r="H122" s="373" t="s">
        <v>1952</v>
      </c>
      <c r="I122" s="374"/>
      <c r="J122" s="60" t="s">
        <v>952</v>
      </c>
      <c r="K122" s="81">
        <v>43270</v>
      </c>
      <c r="L122" s="81"/>
      <c r="M122" s="299" t="s">
        <v>1969</v>
      </c>
      <c r="N122" s="82">
        <v>10000000</v>
      </c>
      <c r="O122" s="82">
        <v>10000000</v>
      </c>
      <c r="P122" s="422" t="s">
        <v>122</v>
      </c>
      <c r="Q122" s="422"/>
      <c r="R122" s="422"/>
      <c r="S122" s="84" t="s">
        <v>87</v>
      </c>
      <c r="T122" s="300" t="s">
        <v>123</v>
      </c>
      <c r="U122" s="85">
        <v>1</v>
      </c>
      <c r="V122" s="302">
        <v>1</v>
      </c>
      <c r="W122" s="320">
        <f t="shared" si="2"/>
        <v>1</v>
      </c>
      <c r="X122" s="301">
        <f t="shared" si="3"/>
        <v>1</v>
      </c>
      <c r="Y122" s="283">
        <f t="shared" si="4"/>
        <v>1</v>
      </c>
    </row>
    <row r="123" spans="1:25" s="86" customFormat="1" ht="215.25" customHeight="1" x14ac:dyDescent="0.25">
      <c r="A123" s="372" t="s">
        <v>117</v>
      </c>
      <c r="B123" s="372"/>
      <c r="C123" s="59" t="s">
        <v>370</v>
      </c>
      <c r="D123" s="77" t="s">
        <v>1044</v>
      </c>
      <c r="E123" s="78" t="s">
        <v>2115</v>
      </c>
      <c r="F123" s="373" t="s">
        <v>1043</v>
      </c>
      <c r="G123" s="374"/>
      <c r="H123" s="373" t="s">
        <v>1952</v>
      </c>
      <c r="I123" s="374"/>
      <c r="J123" s="60" t="s">
        <v>952</v>
      </c>
      <c r="K123" s="81">
        <v>43270</v>
      </c>
      <c r="L123" s="81"/>
      <c r="M123" s="299" t="s">
        <v>1970</v>
      </c>
      <c r="N123" s="82">
        <v>10000000</v>
      </c>
      <c r="O123" s="82">
        <v>10000000</v>
      </c>
      <c r="P123" s="422" t="s">
        <v>122</v>
      </c>
      <c r="Q123" s="422"/>
      <c r="R123" s="422"/>
      <c r="S123" s="84" t="s">
        <v>87</v>
      </c>
      <c r="T123" s="300" t="s">
        <v>123</v>
      </c>
      <c r="U123" s="85">
        <v>1</v>
      </c>
      <c r="V123" s="302">
        <v>1</v>
      </c>
      <c r="W123" s="320">
        <f t="shared" si="2"/>
        <v>1</v>
      </c>
      <c r="X123" s="301">
        <f t="shared" si="3"/>
        <v>1</v>
      </c>
      <c r="Y123" s="283">
        <f t="shared" si="4"/>
        <v>1</v>
      </c>
    </row>
    <row r="124" spans="1:25" s="86" customFormat="1" ht="215.25" customHeight="1" x14ac:dyDescent="0.25">
      <c r="A124" s="372" t="s">
        <v>117</v>
      </c>
      <c r="B124" s="372"/>
      <c r="C124" s="59" t="s">
        <v>370</v>
      </c>
      <c r="D124" s="77" t="s">
        <v>1044</v>
      </c>
      <c r="E124" s="78" t="s">
        <v>2115</v>
      </c>
      <c r="F124" s="373" t="s">
        <v>1043</v>
      </c>
      <c r="G124" s="374"/>
      <c r="H124" s="373" t="s">
        <v>1952</v>
      </c>
      <c r="I124" s="374"/>
      <c r="J124" s="60" t="s">
        <v>952</v>
      </c>
      <c r="K124" s="81">
        <v>43270</v>
      </c>
      <c r="L124" s="81"/>
      <c r="M124" s="299" t="s">
        <v>1971</v>
      </c>
      <c r="N124" s="82">
        <v>10000000</v>
      </c>
      <c r="O124" s="82">
        <v>10000000</v>
      </c>
      <c r="P124" s="422" t="s">
        <v>122</v>
      </c>
      <c r="Q124" s="422"/>
      <c r="R124" s="422"/>
      <c r="S124" s="84" t="s">
        <v>87</v>
      </c>
      <c r="T124" s="300" t="s">
        <v>123</v>
      </c>
      <c r="U124" s="85">
        <v>1</v>
      </c>
      <c r="V124" s="302">
        <v>1</v>
      </c>
      <c r="W124" s="320">
        <f t="shared" si="2"/>
        <v>1</v>
      </c>
      <c r="X124" s="301">
        <f t="shared" si="3"/>
        <v>1</v>
      </c>
      <c r="Y124" s="283">
        <f t="shared" si="4"/>
        <v>1</v>
      </c>
    </row>
    <row r="125" spans="1:25" s="86" customFormat="1" ht="215.25" customHeight="1" x14ac:dyDescent="0.25">
      <c r="A125" s="372" t="s">
        <v>117</v>
      </c>
      <c r="B125" s="372"/>
      <c r="C125" s="59" t="s">
        <v>370</v>
      </c>
      <c r="D125" s="77" t="s">
        <v>1044</v>
      </c>
      <c r="E125" s="78" t="s">
        <v>2115</v>
      </c>
      <c r="F125" s="373" t="s">
        <v>1043</v>
      </c>
      <c r="G125" s="374"/>
      <c r="H125" s="373" t="s">
        <v>1952</v>
      </c>
      <c r="I125" s="374"/>
      <c r="J125" s="60" t="s">
        <v>952</v>
      </c>
      <c r="K125" s="81">
        <v>43270</v>
      </c>
      <c r="L125" s="81"/>
      <c r="M125" s="299" t="s">
        <v>1972</v>
      </c>
      <c r="N125" s="82">
        <v>10000000</v>
      </c>
      <c r="O125" s="82">
        <v>10000000</v>
      </c>
      <c r="P125" s="422" t="s">
        <v>122</v>
      </c>
      <c r="Q125" s="422"/>
      <c r="R125" s="422"/>
      <c r="S125" s="84" t="s">
        <v>87</v>
      </c>
      <c r="T125" s="300" t="s">
        <v>123</v>
      </c>
      <c r="U125" s="85">
        <v>1</v>
      </c>
      <c r="V125" s="302">
        <v>1</v>
      </c>
      <c r="W125" s="320">
        <f t="shared" ref="W125:W158" si="5">+O125/N125</f>
        <v>1</v>
      </c>
      <c r="X125" s="301">
        <f t="shared" ref="X125:X158" si="6">+W125/V125</f>
        <v>1</v>
      </c>
      <c r="Y125" s="283">
        <f t="shared" ref="Y125:Y158" si="7">X125</f>
        <v>1</v>
      </c>
    </row>
    <row r="126" spans="1:25" s="86" customFormat="1" ht="215.25" customHeight="1" x14ac:dyDescent="0.25">
      <c r="A126" s="372" t="s">
        <v>117</v>
      </c>
      <c r="B126" s="372"/>
      <c r="C126" s="59" t="s">
        <v>370</v>
      </c>
      <c r="D126" s="77" t="s">
        <v>1044</v>
      </c>
      <c r="E126" s="78" t="s">
        <v>2115</v>
      </c>
      <c r="F126" s="373" t="s">
        <v>1043</v>
      </c>
      <c r="G126" s="374"/>
      <c r="H126" s="373" t="s">
        <v>1952</v>
      </c>
      <c r="I126" s="374"/>
      <c r="J126" s="60" t="s">
        <v>952</v>
      </c>
      <c r="K126" s="81">
        <v>43270</v>
      </c>
      <c r="L126" s="81"/>
      <c r="M126" s="299" t="s">
        <v>1973</v>
      </c>
      <c r="N126" s="82">
        <v>10000000</v>
      </c>
      <c r="O126" s="82">
        <v>10000000</v>
      </c>
      <c r="P126" s="422" t="s">
        <v>122</v>
      </c>
      <c r="Q126" s="422"/>
      <c r="R126" s="422"/>
      <c r="S126" s="84" t="s">
        <v>87</v>
      </c>
      <c r="T126" s="300" t="s">
        <v>123</v>
      </c>
      <c r="U126" s="85">
        <v>1</v>
      </c>
      <c r="V126" s="302">
        <v>1</v>
      </c>
      <c r="W126" s="320">
        <f t="shared" si="5"/>
        <v>1</v>
      </c>
      <c r="X126" s="301">
        <f t="shared" si="6"/>
        <v>1</v>
      </c>
      <c r="Y126" s="283">
        <f t="shared" si="7"/>
        <v>1</v>
      </c>
    </row>
    <row r="127" spans="1:25" s="86" customFormat="1" ht="215.25" customHeight="1" x14ac:dyDescent="0.25">
      <c r="A127" s="372" t="s">
        <v>117</v>
      </c>
      <c r="B127" s="372"/>
      <c r="C127" s="59" t="s">
        <v>370</v>
      </c>
      <c r="D127" s="77" t="s">
        <v>1044</v>
      </c>
      <c r="E127" s="78" t="s">
        <v>2115</v>
      </c>
      <c r="F127" s="373" t="s">
        <v>1043</v>
      </c>
      <c r="G127" s="374"/>
      <c r="H127" s="373" t="s">
        <v>1952</v>
      </c>
      <c r="I127" s="374"/>
      <c r="J127" s="60" t="s">
        <v>952</v>
      </c>
      <c r="K127" s="81">
        <v>43270</v>
      </c>
      <c r="L127" s="81"/>
      <c r="M127" s="299" t="s">
        <v>1974</v>
      </c>
      <c r="N127" s="82">
        <v>10000000</v>
      </c>
      <c r="O127" s="82">
        <v>10000000</v>
      </c>
      <c r="P127" s="422" t="s">
        <v>122</v>
      </c>
      <c r="Q127" s="422"/>
      <c r="R127" s="422"/>
      <c r="S127" s="84" t="s">
        <v>87</v>
      </c>
      <c r="T127" s="300" t="s">
        <v>123</v>
      </c>
      <c r="U127" s="85">
        <v>1</v>
      </c>
      <c r="V127" s="302">
        <v>1</v>
      </c>
      <c r="W127" s="320">
        <f t="shared" si="5"/>
        <v>1</v>
      </c>
      <c r="X127" s="301">
        <f t="shared" si="6"/>
        <v>1</v>
      </c>
      <c r="Y127" s="283">
        <f t="shared" si="7"/>
        <v>1</v>
      </c>
    </row>
    <row r="128" spans="1:25" s="86" customFormat="1" ht="215.25" customHeight="1" x14ac:dyDescent="0.25">
      <c r="A128" s="372" t="s">
        <v>117</v>
      </c>
      <c r="B128" s="372"/>
      <c r="C128" s="59" t="s">
        <v>370</v>
      </c>
      <c r="D128" s="77" t="s">
        <v>1044</v>
      </c>
      <c r="E128" s="78" t="s">
        <v>2115</v>
      </c>
      <c r="F128" s="373" t="s">
        <v>1043</v>
      </c>
      <c r="G128" s="374"/>
      <c r="H128" s="373" t="s">
        <v>1952</v>
      </c>
      <c r="I128" s="374"/>
      <c r="J128" s="60" t="s">
        <v>952</v>
      </c>
      <c r="K128" s="81">
        <v>43270</v>
      </c>
      <c r="L128" s="81"/>
      <c r="M128" s="299" t="s">
        <v>1975</v>
      </c>
      <c r="N128" s="82">
        <v>10000000</v>
      </c>
      <c r="O128" s="82">
        <v>10000000</v>
      </c>
      <c r="P128" s="422" t="s">
        <v>122</v>
      </c>
      <c r="Q128" s="422"/>
      <c r="R128" s="422"/>
      <c r="S128" s="84" t="s">
        <v>87</v>
      </c>
      <c r="T128" s="300" t="s">
        <v>123</v>
      </c>
      <c r="U128" s="85">
        <v>1</v>
      </c>
      <c r="V128" s="302">
        <v>1</v>
      </c>
      <c r="W128" s="320">
        <f t="shared" si="5"/>
        <v>1</v>
      </c>
      <c r="X128" s="301">
        <f t="shared" si="6"/>
        <v>1</v>
      </c>
      <c r="Y128" s="283">
        <f t="shared" si="7"/>
        <v>1</v>
      </c>
    </row>
    <row r="129" spans="1:25" s="86" customFormat="1" ht="215.25" customHeight="1" x14ac:dyDescent="0.25">
      <c r="A129" s="372" t="s">
        <v>117</v>
      </c>
      <c r="B129" s="372"/>
      <c r="C129" s="59" t="s">
        <v>370</v>
      </c>
      <c r="D129" s="77" t="s">
        <v>1044</v>
      </c>
      <c r="E129" s="78" t="s">
        <v>2115</v>
      </c>
      <c r="F129" s="373" t="s">
        <v>1043</v>
      </c>
      <c r="G129" s="374"/>
      <c r="H129" s="373" t="s">
        <v>1952</v>
      </c>
      <c r="I129" s="374"/>
      <c r="J129" s="60" t="s">
        <v>952</v>
      </c>
      <c r="K129" s="81">
        <v>43270</v>
      </c>
      <c r="L129" s="81"/>
      <c r="M129" s="299" t="s">
        <v>1976</v>
      </c>
      <c r="N129" s="82">
        <v>10000000</v>
      </c>
      <c r="O129" s="82">
        <v>10000000</v>
      </c>
      <c r="P129" s="422" t="s">
        <v>122</v>
      </c>
      <c r="Q129" s="422"/>
      <c r="R129" s="422"/>
      <c r="S129" s="84" t="s">
        <v>87</v>
      </c>
      <c r="T129" s="300" t="s">
        <v>123</v>
      </c>
      <c r="U129" s="85">
        <v>1</v>
      </c>
      <c r="V129" s="302">
        <v>1</v>
      </c>
      <c r="W129" s="320">
        <f t="shared" si="5"/>
        <v>1</v>
      </c>
      <c r="X129" s="301">
        <f t="shared" si="6"/>
        <v>1</v>
      </c>
      <c r="Y129" s="283">
        <f t="shared" si="7"/>
        <v>1</v>
      </c>
    </row>
    <row r="130" spans="1:25" s="86" customFormat="1" ht="215.25" customHeight="1" x14ac:dyDescent="0.25">
      <c r="A130" s="372" t="s">
        <v>117</v>
      </c>
      <c r="B130" s="372"/>
      <c r="C130" s="59" t="s">
        <v>370</v>
      </c>
      <c r="D130" s="77" t="s">
        <v>1044</v>
      </c>
      <c r="E130" s="78" t="s">
        <v>2115</v>
      </c>
      <c r="F130" s="373" t="s">
        <v>1043</v>
      </c>
      <c r="G130" s="374"/>
      <c r="H130" s="373" t="s">
        <v>1952</v>
      </c>
      <c r="I130" s="374"/>
      <c r="J130" s="60" t="s">
        <v>952</v>
      </c>
      <c r="K130" s="81">
        <v>43270</v>
      </c>
      <c r="L130" s="81"/>
      <c r="M130" s="299" t="s">
        <v>1977</v>
      </c>
      <c r="N130" s="82">
        <v>10000000</v>
      </c>
      <c r="O130" s="82">
        <v>10000000</v>
      </c>
      <c r="P130" s="422" t="s">
        <v>122</v>
      </c>
      <c r="Q130" s="422"/>
      <c r="R130" s="422"/>
      <c r="S130" s="84" t="s">
        <v>87</v>
      </c>
      <c r="T130" s="300" t="s">
        <v>123</v>
      </c>
      <c r="U130" s="85">
        <v>1</v>
      </c>
      <c r="V130" s="302">
        <v>1</v>
      </c>
      <c r="W130" s="320">
        <f t="shared" si="5"/>
        <v>1</v>
      </c>
      <c r="X130" s="301">
        <f t="shared" si="6"/>
        <v>1</v>
      </c>
      <c r="Y130" s="283">
        <f t="shared" si="7"/>
        <v>1</v>
      </c>
    </row>
    <row r="131" spans="1:25" s="86" customFormat="1" ht="215.25" customHeight="1" x14ac:dyDescent="0.25">
      <c r="A131" s="372" t="s">
        <v>117</v>
      </c>
      <c r="B131" s="372"/>
      <c r="C131" s="59" t="s">
        <v>370</v>
      </c>
      <c r="D131" s="77" t="s">
        <v>1044</v>
      </c>
      <c r="E131" s="78" t="s">
        <v>2115</v>
      </c>
      <c r="F131" s="373" t="s">
        <v>1043</v>
      </c>
      <c r="G131" s="374"/>
      <c r="H131" s="373" t="s">
        <v>1953</v>
      </c>
      <c r="I131" s="374"/>
      <c r="J131" s="60" t="s">
        <v>952</v>
      </c>
      <c r="K131" s="81">
        <v>43252</v>
      </c>
      <c r="L131" s="81"/>
      <c r="M131" s="299" t="s">
        <v>1978</v>
      </c>
      <c r="N131" s="82">
        <v>2500000</v>
      </c>
      <c r="O131" s="82">
        <v>2500000</v>
      </c>
      <c r="P131" s="422" t="s">
        <v>122</v>
      </c>
      <c r="Q131" s="422"/>
      <c r="R131" s="422"/>
      <c r="S131" s="84" t="s">
        <v>87</v>
      </c>
      <c r="T131" s="300" t="s">
        <v>123</v>
      </c>
      <c r="U131" s="85">
        <v>1</v>
      </c>
      <c r="V131" s="302">
        <v>1</v>
      </c>
      <c r="W131" s="320">
        <f t="shared" si="5"/>
        <v>1</v>
      </c>
      <c r="X131" s="301">
        <f t="shared" si="6"/>
        <v>1</v>
      </c>
      <c r="Y131" s="283">
        <f t="shared" si="7"/>
        <v>1</v>
      </c>
    </row>
    <row r="132" spans="1:25" s="86" customFormat="1" ht="215.25" customHeight="1" x14ac:dyDescent="0.25">
      <c r="A132" s="372" t="s">
        <v>117</v>
      </c>
      <c r="B132" s="372"/>
      <c r="C132" s="59" t="s">
        <v>370</v>
      </c>
      <c r="D132" s="77" t="s">
        <v>1044</v>
      </c>
      <c r="E132" s="78" t="s">
        <v>2115</v>
      </c>
      <c r="F132" s="373" t="s">
        <v>1043</v>
      </c>
      <c r="G132" s="374"/>
      <c r="H132" s="373" t="s">
        <v>1953</v>
      </c>
      <c r="I132" s="374"/>
      <c r="J132" s="60" t="s">
        <v>952</v>
      </c>
      <c r="K132" s="81">
        <v>43252</v>
      </c>
      <c r="L132" s="81"/>
      <c r="M132" s="299" t="s">
        <v>1979</v>
      </c>
      <c r="N132" s="82">
        <v>2500000</v>
      </c>
      <c r="O132" s="82">
        <v>2500000</v>
      </c>
      <c r="P132" s="422" t="s">
        <v>122</v>
      </c>
      <c r="Q132" s="422"/>
      <c r="R132" s="422"/>
      <c r="S132" s="84" t="s">
        <v>87</v>
      </c>
      <c r="T132" s="300" t="s">
        <v>123</v>
      </c>
      <c r="U132" s="85">
        <v>1</v>
      </c>
      <c r="V132" s="302">
        <v>1</v>
      </c>
      <c r="W132" s="320">
        <f t="shared" si="5"/>
        <v>1</v>
      </c>
      <c r="X132" s="301">
        <f t="shared" si="6"/>
        <v>1</v>
      </c>
      <c r="Y132" s="283">
        <f t="shared" si="7"/>
        <v>1</v>
      </c>
    </row>
    <row r="133" spans="1:25" s="86" customFormat="1" ht="215.25" customHeight="1" x14ac:dyDescent="0.25">
      <c r="A133" s="372" t="s">
        <v>117</v>
      </c>
      <c r="B133" s="372"/>
      <c r="C133" s="59" t="s">
        <v>370</v>
      </c>
      <c r="D133" s="77" t="s">
        <v>1044</v>
      </c>
      <c r="E133" s="78" t="s">
        <v>2115</v>
      </c>
      <c r="F133" s="373" t="s">
        <v>1043</v>
      </c>
      <c r="G133" s="374"/>
      <c r="H133" s="373" t="s">
        <v>1953</v>
      </c>
      <c r="I133" s="374"/>
      <c r="J133" s="60" t="s">
        <v>952</v>
      </c>
      <c r="K133" s="81">
        <v>43252</v>
      </c>
      <c r="L133" s="81"/>
      <c r="M133" s="299" t="s">
        <v>1980</v>
      </c>
      <c r="N133" s="82">
        <v>2500000</v>
      </c>
      <c r="O133" s="82">
        <v>2500000</v>
      </c>
      <c r="P133" s="422" t="s">
        <v>122</v>
      </c>
      <c r="Q133" s="422"/>
      <c r="R133" s="422"/>
      <c r="S133" s="84" t="s">
        <v>87</v>
      </c>
      <c r="T133" s="300" t="s">
        <v>123</v>
      </c>
      <c r="U133" s="85">
        <v>1</v>
      </c>
      <c r="V133" s="302">
        <v>1</v>
      </c>
      <c r="W133" s="320">
        <f t="shared" si="5"/>
        <v>1</v>
      </c>
      <c r="X133" s="301">
        <f t="shared" si="6"/>
        <v>1</v>
      </c>
      <c r="Y133" s="283">
        <f t="shared" si="7"/>
        <v>1</v>
      </c>
    </row>
    <row r="134" spans="1:25" s="86" customFormat="1" ht="215.25" customHeight="1" x14ac:dyDescent="0.25">
      <c r="A134" s="372" t="s">
        <v>117</v>
      </c>
      <c r="B134" s="372"/>
      <c r="C134" s="59" t="s">
        <v>370</v>
      </c>
      <c r="D134" s="77" t="s">
        <v>1044</v>
      </c>
      <c r="E134" s="78" t="s">
        <v>2115</v>
      </c>
      <c r="F134" s="373" t="s">
        <v>1043</v>
      </c>
      <c r="G134" s="374"/>
      <c r="H134" s="373" t="s">
        <v>1954</v>
      </c>
      <c r="I134" s="374"/>
      <c r="J134" s="60" t="s">
        <v>952</v>
      </c>
      <c r="K134" s="81">
        <v>43270</v>
      </c>
      <c r="L134" s="81"/>
      <c r="M134" s="299" t="s">
        <v>1981</v>
      </c>
      <c r="N134" s="82">
        <v>15000000</v>
      </c>
      <c r="O134" s="82">
        <v>15000000</v>
      </c>
      <c r="P134" s="422" t="s">
        <v>122</v>
      </c>
      <c r="Q134" s="422"/>
      <c r="R134" s="422"/>
      <c r="S134" s="84" t="s">
        <v>87</v>
      </c>
      <c r="T134" s="300" t="s">
        <v>123</v>
      </c>
      <c r="U134" s="85">
        <v>1</v>
      </c>
      <c r="V134" s="302">
        <v>1</v>
      </c>
      <c r="W134" s="320">
        <f t="shared" si="5"/>
        <v>1</v>
      </c>
      <c r="X134" s="301">
        <f t="shared" si="6"/>
        <v>1</v>
      </c>
      <c r="Y134" s="283">
        <f t="shared" si="7"/>
        <v>1</v>
      </c>
    </row>
    <row r="135" spans="1:25" s="86" customFormat="1" ht="215.25" customHeight="1" x14ac:dyDescent="0.25">
      <c r="A135" s="372" t="s">
        <v>117</v>
      </c>
      <c r="B135" s="372"/>
      <c r="C135" s="59" t="s">
        <v>370</v>
      </c>
      <c r="D135" s="77" t="s">
        <v>1044</v>
      </c>
      <c r="E135" s="78" t="s">
        <v>2115</v>
      </c>
      <c r="F135" s="373" t="s">
        <v>1043</v>
      </c>
      <c r="G135" s="374"/>
      <c r="H135" s="373" t="s">
        <v>1954</v>
      </c>
      <c r="I135" s="374"/>
      <c r="J135" s="60" t="s">
        <v>952</v>
      </c>
      <c r="K135" s="81">
        <v>43270</v>
      </c>
      <c r="L135" s="81"/>
      <c r="M135" s="299" t="s">
        <v>1982</v>
      </c>
      <c r="N135" s="82">
        <v>15000000</v>
      </c>
      <c r="O135" s="82">
        <v>15000000</v>
      </c>
      <c r="P135" s="422" t="s">
        <v>122</v>
      </c>
      <c r="Q135" s="422"/>
      <c r="R135" s="422"/>
      <c r="S135" s="84" t="s">
        <v>87</v>
      </c>
      <c r="T135" s="300" t="s">
        <v>123</v>
      </c>
      <c r="U135" s="85">
        <v>1</v>
      </c>
      <c r="V135" s="302">
        <v>1</v>
      </c>
      <c r="W135" s="320">
        <f t="shared" si="5"/>
        <v>1</v>
      </c>
      <c r="X135" s="301">
        <f t="shared" si="6"/>
        <v>1</v>
      </c>
      <c r="Y135" s="283">
        <f t="shared" si="7"/>
        <v>1</v>
      </c>
    </row>
    <row r="136" spans="1:25" s="86" customFormat="1" ht="215.25" customHeight="1" x14ac:dyDescent="0.25">
      <c r="A136" s="372" t="s">
        <v>117</v>
      </c>
      <c r="B136" s="372"/>
      <c r="C136" s="59" t="s">
        <v>370</v>
      </c>
      <c r="D136" s="77" t="s">
        <v>1044</v>
      </c>
      <c r="E136" s="78" t="s">
        <v>2115</v>
      </c>
      <c r="F136" s="373" t="s">
        <v>1043</v>
      </c>
      <c r="G136" s="374"/>
      <c r="H136" s="373" t="s">
        <v>1955</v>
      </c>
      <c r="I136" s="374"/>
      <c r="J136" s="60" t="s">
        <v>952</v>
      </c>
      <c r="K136" s="81">
        <v>43270</v>
      </c>
      <c r="L136" s="81"/>
      <c r="M136" s="299" t="s">
        <v>1983</v>
      </c>
      <c r="N136" s="82">
        <v>10000000</v>
      </c>
      <c r="O136" s="82">
        <v>10000000</v>
      </c>
      <c r="P136" s="422" t="s">
        <v>122</v>
      </c>
      <c r="Q136" s="422"/>
      <c r="R136" s="422"/>
      <c r="S136" s="84" t="s">
        <v>87</v>
      </c>
      <c r="T136" s="300" t="s">
        <v>123</v>
      </c>
      <c r="U136" s="85">
        <v>1</v>
      </c>
      <c r="V136" s="302">
        <v>1</v>
      </c>
      <c r="W136" s="320">
        <f t="shared" si="5"/>
        <v>1</v>
      </c>
      <c r="X136" s="301">
        <f t="shared" si="6"/>
        <v>1</v>
      </c>
      <c r="Y136" s="283">
        <f t="shared" si="7"/>
        <v>1</v>
      </c>
    </row>
    <row r="137" spans="1:25" s="86" customFormat="1" ht="215.25" customHeight="1" x14ac:dyDescent="0.25">
      <c r="A137" s="372" t="s">
        <v>117</v>
      </c>
      <c r="B137" s="372"/>
      <c r="C137" s="59" t="s">
        <v>370</v>
      </c>
      <c r="D137" s="77" t="s">
        <v>1044</v>
      </c>
      <c r="E137" s="78" t="s">
        <v>2115</v>
      </c>
      <c r="F137" s="373" t="s">
        <v>1043</v>
      </c>
      <c r="G137" s="374"/>
      <c r="H137" s="373" t="s">
        <v>1955</v>
      </c>
      <c r="I137" s="374"/>
      <c r="J137" s="60" t="s">
        <v>952</v>
      </c>
      <c r="K137" s="81">
        <v>43270</v>
      </c>
      <c r="L137" s="81"/>
      <c r="M137" s="299" t="s">
        <v>1984</v>
      </c>
      <c r="N137" s="82">
        <v>10000000</v>
      </c>
      <c r="O137" s="82">
        <v>10000000</v>
      </c>
      <c r="P137" s="422" t="s">
        <v>122</v>
      </c>
      <c r="Q137" s="422"/>
      <c r="R137" s="422"/>
      <c r="S137" s="84" t="s">
        <v>87</v>
      </c>
      <c r="T137" s="300" t="s">
        <v>123</v>
      </c>
      <c r="U137" s="85">
        <v>1</v>
      </c>
      <c r="V137" s="302">
        <v>1</v>
      </c>
      <c r="W137" s="320">
        <f t="shared" si="5"/>
        <v>1</v>
      </c>
      <c r="X137" s="301">
        <f t="shared" si="6"/>
        <v>1</v>
      </c>
      <c r="Y137" s="283">
        <f t="shared" si="7"/>
        <v>1</v>
      </c>
    </row>
    <row r="138" spans="1:25" s="86" customFormat="1" ht="215.25" customHeight="1" x14ac:dyDescent="0.25">
      <c r="A138" s="372" t="s">
        <v>117</v>
      </c>
      <c r="B138" s="372"/>
      <c r="C138" s="59" t="s">
        <v>370</v>
      </c>
      <c r="D138" s="77" t="s">
        <v>1044</v>
      </c>
      <c r="E138" s="78" t="s">
        <v>2115</v>
      </c>
      <c r="F138" s="373" t="s">
        <v>1043</v>
      </c>
      <c r="G138" s="374"/>
      <c r="H138" s="373" t="s">
        <v>1955</v>
      </c>
      <c r="I138" s="374"/>
      <c r="J138" s="60" t="s">
        <v>952</v>
      </c>
      <c r="K138" s="81">
        <v>43270</v>
      </c>
      <c r="L138" s="81"/>
      <c r="M138" s="299" t="s">
        <v>1985</v>
      </c>
      <c r="N138" s="82">
        <v>10000000</v>
      </c>
      <c r="O138" s="82">
        <v>10000000</v>
      </c>
      <c r="P138" s="422" t="s">
        <v>122</v>
      </c>
      <c r="Q138" s="422"/>
      <c r="R138" s="422"/>
      <c r="S138" s="84" t="s">
        <v>87</v>
      </c>
      <c r="T138" s="300" t="s">
        <v>123</v>
      </c>
      <c r="U138" s="85">
        <v>1</v>
      </c>
      <c r="V138" s="302">
        <v>1</v>
      </c>
      <c r="W138" s="320">
        <f t="shared" si="5"/>
        <v>1</v>
      </c>
      <c r="X138" s="301">
        <f t="shared" si="6"/>
        <v>1</v>
      </c>
      <c r="Y138" s="283">
        <f t="shared" si="7"/>
        <v>1</v>
      </c>
    </row>
    <row r="139" spans="1:25" s="86" customFormat="1" ht="215.25" customHeight="1" x14ac:dyDescent="0.25">
      <c r="A139" s="372" t="s">
        <v>117</v>
      </c>
      <c r="B139" s="372"/>
      <c r="C139" s="59" t="s">
        <v>370</v>
      </c>
      <c r="D139" s="77" t="s">
        <v>1044</v>
      </c>
      <c r="E139" s="78" t="s">
        <v>2115</v>
      </c>
      <c r="F139" s="373" t="s">
        <v>1043</v>
      </c>
      <c r="G139" s="374"/>
      <c r="H139" s="373" t="s">
        <v>1955</v>
      </c>
      <c r="I139" s="374"/>
      <c r="J139" s="60" t="s">
        <v>952</v>
      </c>
      <c r="K139" s="81">
        <v>43270</v>
      </c>
      <c r="L139" s="81"/>
      <c r="M139" s="299" t="s">
        <v>1986</v>
      </c>
      <c r="N139" s="82">
        <v>10000000</v>
      </c>
      <c r="O139" s="82">
        <v>10000000</v>
      </c>
      <c r="P139" s="422" t="s">
        <v>122</v>
      </c>
      <c r="Q139" s="422"/>
      <c r="R139" s="422"/>
      <c r="S139" s="84" t="s">
        <v>87</v>
      </c>
      <c r="T139" s="300" t="s">
        <v>123</v>
      </c>
      <c r="U139" s="85">
        <v>1</v>
      </c>
      <c r="V139" s="302">
        <v>1</v>
      </c>
      <c r="W139" s="320">
        <f t="shared" si="5"/>
        <v>1</v>
      </c>
      <c r="X139" s="301">
        <f t="shared" si="6"/>
        <v>1</v>
      </c>
      <c r="Y139" s="283">
        <f t="shared" si="7"/>
        <v>1</v>
      </c>
    </row>
    <row r="140" spans="1:25" s="86" customFormat="1" ht="317.25" customHeight="1" x14ac:dyDescent="0.25">
      <c r="A140" s="372" t="s">
        <v>117</v>
      </c>
      <c r="B140" s="372"/>
      <c r="C140" s="59" t="s">
        <v>370</v>
      </c>
      <c r="D140" s="77" t="s">
        <v>1044</v>
      </c>
      <c r="E140" s="78" t="s">
        <v>2115</v>
      </c>
      <c r="F140" s="373" t="s">
        <v>1043</v>
      </c>
      <c r="G140" s="374"/>
      <c r="H140" s="373" t="s">
        <v>1955</v>
      </c>
      <c r="I140" s="374"/>
      <c r="J140" s="60" t="s">
        <v>952</v>
      </c>
      <c r="K140" s="81">
        <v>43270</v>
      </c>
      <c r="L140" s="81"/>
      <c r="M140" s="299" t="s">
        <v>1987</v>
      </c>
      <c r="N140" s="82">
        <v>10000000</v>
      </c>
      <c r="O140" s="82">
        <v>10000000</v>
      </c>
      <c r="P140" s="422" t="s">
        <v>122</v>
      </c>
      <c r="Q140" s="422"/>
      <c r="R140" s="422"/>
      <c r="S140" s="84" t="s">
        <v>87</v>
      </c>
      <c r="T140" s="300" t="s">
        <v>123</v>
      </c>
      <c r="U140" s="85">
        <v>1</v>
      </c>
      <c r="V140" s="302">
        <v>1</v>
      </c>
      <c r="W140" s="320">
        <f t="shared" si="5"/>
        <v>1</v>
      </c>
      <c r="X140" s="301">
        <f t="shared" si="6"/>
        <v>1</v>
      </c>
      <c r="Y140" s="283">
        <f t="shared" si="7"/>
        <v>1</v>
      </c>
    </row>
    <row r="141" spans="1:25" s="86" customFormat="1" ht="317.25" customHeight="1" x14ac:dyDescent="0.25">
      <c r="A141" s="372" t="s">
        <v>117</v>
      </c>
      <c r="B141" s="372"/>
      <c r="C141" s="59" t="s">
        <v>370</v>
      </c>
      <c r="D141" s="77" t="s">
        <v>1044</v>
      </c>
      <c r="E141" s="78" t="s">
        <v>2115</v>
      </c>
      <c r="F141" s="373" t="s">
        <v>1043</v>
      </c>
      <c r="G141" s="374"/>
      <c r="H141" s="373" t="s">
        <v>1955</v>
      </c>
      <c r="I141" s="374"/>
      <c r="J141" s="60" t="s">
        <v>952</v>
      </c>
      <c r="K141" s="81">
        <v>43270</v>
      </c>
      <c r="L141" s="81"/>
      <c r="M141" s="299" t="s">
        <v>1988</v>
      </c>
      <c r="N141" s="82">
        <v>10000000</v>
      </c>
      <c r="O141" s="82">
        <v>10000000</v>
      </c>
      <c r="P141" s="422" t="s">
        <v>122</v>
      </c>
      <c r="Q141" s="422"/>
      <c r="R141" s="422"/>
      <c r="S141" s="84" t="s">
        <v>87</v>
      </c>
      <c r="T141" s="300" t="s">
        <v>123</v>
      </c>
      <c r="U141" s="85">
        <v>1</v>
      </c>
      <c r="V141" s="302">
        <v>1</v>
      </c>
      <c r="W141" s="320">
        <f t="shared" si="5"/>
        <v>1</v>
      </c>
      <c r="X141" s="301">
        <f t="shared" si="6"/>
        <v>1</v>
      </c>
      <c r="Y141" s="283">
        <f t="shared" si="7"/>
        <v>1</v>
      </c>
    </row>
    <row r="142" spans="1:25" s="86" customFormat="1" ht="317.25" customHeight="1" x14ac:dyDescent="0.25">
      <c r="A142" s="372" t="s">
        <v>117</v>
      </c>
      <c r="B142" s="372"/>
      <c r="C142" s="59" t="s">
        <v>370</v>
      </c>
      <c r="D142" s="77" t="s">
        <v>1044</v>
      </c>
      <c r="E142" s="78" t="s">
        <v>2115</v>
      </c>
      <c r="F142" s="373" t="s">
        <v>1043</v>
      </c>
      <c r="G142" s="374"/>
      <c r="H142" s="373" t="s">
        <v>1955</v>
      </c>
      <c r="I142" s="374"/>
      <c r="J142" s="60" t="s">
        <v>952</v>
      </c>
      <c r="K142" s="81">
        <v>43270</v>
      </c>
      <c r="L142" s="81"/>
      <c r="M142" s="299" t="s">
        <v>1989</v>
      </c>
      <c r="N142" s="82">
        <v>10000000</v>
      </c>
      <c r="O142" s="82">
        <v>10000000</v>
      </c>
      <c r="P142" s="422" t="s">
        <v>122</v>
      </c>
      <c r="Q142" s="422"/>
      <c r="R142" s="422"/>
      <c r="S142" s="84" t="s">
        <v>87</v>
      </c>
      <c r="T142" s="300" t="s">
        <v>123</v>
      </c>
      <c r="U142" s="85">
        <v>1</v>
      </c>
      <c r="V142" s="302">
        <v>1</v>
      </c>
      <c r="W142" s="320">
        <f t="shared" si="5"/>
        <v>1</v>
      </c>
      <c r="X142" s="301">
        <f t="shared" si="6"/>
        <v>1</v>
      </c>
      <c r="Y142" s="283">
        <f t="shared" si="7"/>
        <v>1</v>
      </c>
    </row>
    <row r="143" spans="1:25" s="86" customFormat="1" ht="215.25" customHeight="1" x14ac:dyDescent="0.25">
      <c r="A143" s="372" t="s">
        <v>117</v>
      </c>
      <c r="B143" s="372"/>
      <c r="C143" s="59" t="s">
        <v>370</v>
      </c>
      <c r="D143" s="77" t="s">
        <v>1044</v>
      </c>
      <c r="E143" s="78" t="s">
        <v>2115</v>
      </c>
      <c r="F143" s="373" t="s">
        <v>1043</v>
      </c>
      <c r="G143" s="374"/>
      <c r="H143" s="373" t="s">
        <v>1955</v>
      </c>
      <c r="I143" s="374"/>
      <c r="J143" s="60" t="s">
        <v>952</v>
      </c>
      <c r="K143" s="81">
        <v>43270</v>
      </c>
      <c r="L143" s="81"/>
      <c r="M143" s="299" t="s">
        <v>1990</v>
      </c>
      <c r="N143" s="82">
        <v>10000000</v>
      </c>
      <c r="O143" s="82">
        <v>10000000</v>
      </c>
      <c r="P143" s="422" t="s">
        <v>122</v>
      </c>
      <c r="Q143" s="422"/>
      <c r="R143" s="422"/>
      <c r="S143" s="84" t="s">
        <v>87</v>
      </c>
      <c r="T143" s="300" t="s">
        <v>123</v>
      </c>
      <c r="U143" s="85">
        <v>1</v>
      </c>
      <c r="V143" s="302">
        <v>1</v>
      </c>
      <c r="W143" s="320">
        <f t="shared" si="5"/>
        <v>1</v>
      </c>
      <c r="X143" s="301">
        <f t="shared" si="6"/>
        <v>1</v>
      </c>
      <c r="Y143" s="283">
        <f t="shared" si="7"/>
        <v>1</v>
      </c>
    </row>
    <row r="144" spans="1:25" s="86" customFormat="1" ht="314.25" customHeight="1" x14ac:dyDescent="0.25">
      <c r="A144" s="372" t="s">
        <v>117</v>
      </c>
      <c r="B144" s="372"/>
      <c r="C144" s="59" t="s">
        <v>370</v>
      </c>
      <c r="D144" s="77" t="s">
        <v>1044</v>
      </c>
      <c r="E144" s="78" t="s">
        <v>2115</v>
      </c>
      <c r="F144" s="373" t="s">
        <v>1043</v>
      </c>
      <c r="G144" s="374"/>
      <c r="H144" s="373" t="s">
        <v>1956</v>
      </c>
      <c r="I144" s="374"/>
      <c r="J144" s="60" t="s">
        <v>952</v>
      </c>
      <c r="K144" s="81">
        <v>43207</v>
      </c>
      <c r="L144" s="81"/>
      <c r="M144" s="299" t="s">
        <v>1048</v>
      </c>
      <c r="N144" s="82">
        <v>1866667</v>
      </c>
      <c r="O144" s="82">
        <v>1866667</v>
      </c>
      <c r="P144" s="422" t="s">
        <v>122</v>
      </c>
      <c r="Q144" s="422"/>
      <c r="R144" s="422"/>
      <c r="S144" s="84" t="s">
        <v>87</v>
      </c>
      <c r="T144" s="300" t="s">
        <v>123</v>
      </c>
      <c r="U144" s="85">
        <v>1</v>
      </c>
      <c r="V144" s="302">
        <v>1</v>
      </c>
      <c r="W144" s="320">
        <f t="shared" si="5"/>
        <v>1</v>
      </c>
      <c r="X144" s="301">
        <f t="shared" si="6"/>
        <v>1</v>
      </c>
      <c r="Y144" s="283">
        <f t="shared" si="7"/>
        <v>1</v>
      </c>
    </row>
    <row r="145" spans="1:25" s="86" customFormat="1" ht="314.25" customHeight="1" x14ac:dyDescent="0.25">
      <c r="A145" s="372" t="s">
        <v>117</v>
      </c>
      <c r="B145" s="372"/>
      <c r="C145" s="59" t="s">
        <v>370</v>
      </c>
      <c r="D145" s="77" t="s">
        <v>1044</v>
      </c>
      <c r="E145" s="78" t="s">
        <v>2115</v>
      </c>
      <c r="F145" s="373" t="s">
        <v>1043</v>
      </c>
      <c r="G145" s="374"/>
      <c r="H145" s="373" t="s">
        <v>1956</v>
      </c>
      <c r="I145" s="374"/>
      <c r="J145" s="60" t="s">
        <v>952</v>
      </c>
      <c r="K145" s="81">
        <v>43207</v>
      </c>
      <c r="L145" s="81"/>
      <c r="M145" s="299" t="s">
        <v>1047</v>
      </c>
      <c r="N145" s="82">
        <v>2133333</v>
      </c>
      <c r="O145" s="82">
        <v>2133333</v>
      </c>
      <c r="P145" s="422" t="s">
        <v>122</v>
      </c>
      <c r="Q145" s="422"/>
      <c r="R145" s="422"/>
      <c r="S145" s="84" t="s">
        <v>87</v>
      </c>
      <c r="T145" s="300" t="s">
        <v>123</v>
      </c>
      <c r="U145" s="85">
        <v>1</v>
      </c>
      <c r="V145" s="302">
        <v>1</v>
      </c>
      <c r="W145" s="320">
        <f t="shared" si="5"/>
        <v>1</v>
      </c>
      <c r="X145" s="301">
        <f t="shared" si="6"/>
        <v>1</v>
      </c>
      <c r="Y145" s="283">
        <f t="shared" si="7"/>
        <v>1</v>
      </c>
    </row>
    <row r="146" spans="1:25" s="86" customFormat="1" ht="314.25" customHeight="1" x14ac:dyDescent="0.25">
      <c r="A146" s="372" t="s">
        <v>117</v>
      </c>
      <c r="B146" s="372"/>
      <c r="C146" s="59" t="s">
        <v>370</v>
      </c>
      <c r="D146" s="77" t="s">
        <v>1042</v>
      </c>
      <c r="E146" s="78" t="s">
        <v>2115</v>
      </c>
      <c r="F146" s="373" t="s">
        <v>1049</v>
      </c>
      <c r="G146" s="374"/>
      <c r="H146" s="373" t="s">
        <v>1956</v>
      </c>
      <c r="I146" s="374"/>
      <c r="J146" s="60" t="s">
        <v>952</v>
      </c>
      <c r="K146" s="81">
        <v>43207</v>
      </c>
      <c r="L146" s="81"/>
      <c r="M146" s="299" t="s">
        <v>1050</v>
      </c>
      <c r="N146" s="82">
        <v>2133333</v>
      </c>
      <c r="O146" s="82">
        <v>2133333</v>
      </c>
      <c r="P146" s="422" t="s">
        <v>122</v>
      </c>
      <c r="Q146" s="422"/>
      <c r="R146" s="422"/>
      <c r="S146" s="84" t="s">
        <v>87</v>
      </c>
      <c r="T146" s="300" t="s">
        <v>123</v>
      </c>
      <c r="U146" s="85">
        <v>1</v>
      </c>
      <c r="V146" s="302">
        <v>1</v>
      </c>
      <c r="W146" s="320">
        <f t="shared" si="5"/>
        <v>1</v>
      </c>
      <c r="X146" s="301">
        <f t="shared" si="6"/>
        <v>1</v>
      </c>
      <c r="Y146" s="283">
        <f t="shared" si="7"/>
        <v>1</v>
      </c>
    </row>
    <row r="147" spans="1:25" s="86" customFormat="1" ht="215.25" customHeight="1" x14ac:dyDescent="0.25">
      <c r="A147" s="372" t="s">
        <v>117</v>
      </c>
      <c r="B147" s="372"/>
      <c r="C147" s="59" t="s">
        <v>370</v>
      </c>
      <c r="D147" s="77" t="s">
        <v>1042</v>
      </c>
      <c r="E147" s="78" t="s">
        <v>2115</v>
      </c>
      <c r="F147" s="373" t="s">
        <v>1049</v>
      </c>
      <c r="G147" s="374"/>
      <c r="H147" s="373" t="s">
        <v>1956</v>
      </c>
      <c r="I147" s="374"/>
      <c r="J147" s="60" t="s">
        <v>952</v>
      </c>
      <c r="K147" s="81">
        <v>43207</v>
      </c>
      <c r="L147" s="81"/>
      <c r="M147" s="299" t="s">
        <v>1048</v>
      </c>
      <c r="N147" s="82">
        <v>266666</v>
      </c>
      <c r="O147" s="82">
        <v>266666</v>
      </c>
      <c r="P147" s="422" t="s">
        <v>122</v>
      </c>
      <c r="Q147" s="422"/>
      <c r="R147" s="422"/>
      <c r="S147" s="84" t="s">
        <v>87</v>
      </c>
      <c r="T147" s="300" t="s">
        <v>123</v>
      </c>
      <c r="U147" s="85">
        <v>1</v>
      </c>
      <c r="V147" s="302">
        <v>1</v>
      </c>
      <c r="W147" s="320">
        <f t="shared" si="5"/>
        <v>1</v>
      </c>
      <c r="X147" s="301">
        <f t="shared" si="6"/>
        <v>1</v>
      </c>
      <c r="Y147" s="283">
        <f t="shared" si="7"/>
        <v>1</v>
      </c>
    </row>
    <row r="148" spans="1:25" s="86" customFormat="1" ht="215.25" customHeight="1" x14ac:dyDescent="0.25">
      <c r="A148" s="372" t="s">
        <v>117</v>
      </c>
      <c r="B148" s="372"/>
      <c r="C148" s="59" t="s">
        <v>370</v>
      </c>
      <c r="D148" s="77" t="s">
        <v>1042</v>
      </c>
      <c r="E148" s="78" t="s">
        <v>2115</v>
      </c>
      <c r="F148" s="373" t="s">
        <v>1049</v>
      </c>
      <c r="G148" s="374"/>
      <c r="H148" s="373" t="s">
        <v>1951</v>
      </c>
      <c r="I148" s="374"/>
      <c r="J148" s="60" t="s">
        <v>952</v>
      </c>
      <c r="K148" s="81">
        <v>43238</v>
      </c>
      <c r="L148" s="81"/>
      <c r="M148" s="299" t="s">
        <v>1965</v>
      </c>
      <c r="N148" s="82">
        <v>2600000</v>
      </c>
      <c r="O148" s="82">
        <v>2600000</v>
      </c>
      <c r="P148" s="422" t="s">
        <v>122</v>
      </c>
      <c r="Q148" s="422"/>
      <c r="R148" s="422"/>
      <c r="S148" s="84" t="s">
        <v>87</v>
      </c>
      <c r="T148" s="300" t="s">
        <v>123</v>
      </c>
      <c r="U148" s="85">
        <v>1</v>
      </c>
      <c r="V148" s="302">
        <v>1</v>
      </c>
      <c r="W148" s="320">
        <f t="shared" si="5"/>
        <v>1</v>
      </c>
      <c r="X148" s="301">
        <f t="shared" si="6"/>
        <v>1</v>
      </c>
      <c r="Y148" s="283">
        <f t="shared" si="7"/>
        <v>1</v>
      </c>
    </row>
    <row r="149" spans="1:25" s="86" customFormat="1" ht="215.25" customHeight="1" x14ac:dyDescent="0.25">
      <c r="A149" s="372" t="s">
        <v>117</v>
      </c>
      <c r="B149" s="372"/>
      <c r="C149" s="59" t="s">
        <v>370</v>
      </c>
      <c r="D149" s="77" t="s">
        <v>1042</v>
      </c>
      <c r="E149" s="78" t="s">
        <v>2115</v>
      </c>
      <c r="F149" s="373" t="s">
        <v>1049</v>
      </c>
      <c r="G149" s="374"/>
      <c r="H149" s="373" t="s">
        <v>1957</v>
      </c>
      <c r="I149" s="374"/>
      <c r="J149" s="60" t="s">
        <v>952</v>
      </c>
      <c r="K149" s="81">
        <v>43245</v>
      </c>
      <c r="L149" s="81"/>
      <c r="M149" s="299" t="s">
        <v>1991</v>
      </c>
      <c r="N149" s="82">
        <v>10000000</v>
      </c>
      <c r="O149" s="82">
        <v>10000000</v>
      </c>
      <c r="P149" s="422" t="s">
        <v>122</v>
      </c>
      <c r="Q149" s="422"/>
      <c r="R149" s="422"/>
      <c r="S149" s="84" t="s">
        <v>87</v>
      </c>
      <c r="T149" s="300" t="s">
        <v>123</v>
      </c>
      <c r="U149" s="85">
        <v>1</v>
      </c>
      <c r="V149" s="302">
        <v>1</v>
      </c>
      <c r="W149" s="320">
        <f t="shared" si="5"/>
        <v>1</v>
      </c>
      <c r="X149" s="301">
        <f t="shared" si="6"/>
        <v>1</v>
      </c>
      <c r="Y149" s="283">
        <f t="shared" si="7"/>
        <v>1</v>
      </c>
    </row>
    <row r="150" spans="1:25" s="86" customFormat="1" ht="215.25" customHeight="1" x14ac:dyDescent="0.25">
      <c r="A150" s="372" t="s">
        <v>117</v>
      </c>
      <c r="B150" s="372"/>
      <c r="C150" s="59" t="s">
        <v>370</v>
      </c>
      <c r="D150" s="77" t="s">
        <v>1042</v>
      </c>
      <c r="E150" s="78" t="s">
        <v>2115</v>
      </c>
      <c r="F150" s="373" t="s">
        <v>1049</v>
      </c>
      <c r="G150" s="374"/>
      <c r="H150" s="373" t="s">
        <v>1957</v>
      </c>
      <c r="I150" s="374"/>
      <c r="J150" s="60" t="s">
        <v>952</v>
      </c>
      <c r="K150" s="81">
        <v>43245</v>
      </c>
      <c r="L150" s="81"/>
      <c r="M150" s="299" t="s">
        <v>1992</v>
      </c>
      <c r="N150" s="82">
        <v>10000000</v>
      </c>
      <c r="O150" s="82">
        <v>10000000</v>
      </c>
      <c r="P150" s="422" t="s">
        <v>122</v>
      </c>
      <c r="Q150" s="422"/>
      <c r="R150" s="422"/>
      <c r="S150" s="84" t="s">
        <v>87</v>
      </c>
      <c r="T150" s="300" t="s">
        <v>123</v>
      </c>
      <c r="U150" s="85">
        <v>1</v>
      </c>
      <c r="V150" s="302">
        <v>1</v>
      </c>
      <c r="W150" s="320">
        <f t="shared" si="5"/>
        <v>1</v>
      </c>
      <c r="X150" s="301">
        <f t="shared" si="6"/>
        <v>1</v>
      </c>
      <c r="Y150" s="283">
        <f t="shared" si="7"/>
        <v>1</v>
      </c>
    </row>
    <row r="151" spans="1:25" s="86" customFormat="1" ht="215.25" customHeight="1" x14ac:dyDescent="0.25">
      <c r="A151" s="372" t="s">
        <v>117</v>
      </c>
      <c r="B151" s="372"/>
      <c r="C151" s="59" t="s">
        <v>370</v>
      </c>
      <c r="D151" s="77" t="s">
        <v>1042</v>
      </c>
      <c r="E151" s="78" t="s">
        <v>2115</v>
      </c>
      <c r="F151" s="373" t="s">
        <v>1049</v>
      </c>
      <c r="G151" s="374"/>
      <c r="H151" s="373" t="s">
        <v>1957</v>
      </c>
      <c r="I151" s="374"/>
      <c r="J151" s="60" t="s">
        <v>952</v>
      </c>
      <c r="K151" s="81">
        <v>43245</v>
      </c>
      <c r="L151" s="81"/>
      <c r="M151" s="299" t="s">
        <v>1993</v>
      </c>
      <c r="N151" s="82">
        <v>10000000</v>
      </c>
      <c r="O151" s="82">
        <v>10000000</v>
      </c>
      <c r="P151" s="422" t="s">
        <v>122</v>
      </c>
      <c r="Q151" s="422"/>
      <c r="R151" s="422"/>
      <c r="S151" s="84" t="s">
        <v>87</v>
      </c>
      <c r="T151" s="300" t="s">
        <v>123</v>
      </c>
      <c r="U151" s="85">
        <v>1</v>
      </c>
      <c r="V151" s="302">
        <v>1</v>
      </c>
      <c r="W151" s="320">
        <f t="shared" si="5"/>
        <v>1</v>
      </c>
      <c r="X151" s="301">
        <f t="shared" si="6"/>
        <v>1</v>
      </c>
      <c r="Y151" s="283">
        <f t="shared" si="7"/>
        <v>1</v>
      </c>
    </row>
    <row r="152" spans="1:25" s="86" customFormat="1" ht="215.25" customHeight="1" x14ac:dyDescent="0.25">
      <c r="A152" s="372" t="s">
        <v>117</v>
      </c>
      <c r="B152" s="372"/>
      <c r="C152" s="59" t="s">
        <v>370</v>
      </c>
      <c r="D152" s="77" t="s">
        <v>1042</v>
      </c>
      <c r="E152" s="78" t="s">
        <v>2115</v>
      </c>
      <c r="F152" s="373" t="s">
        <v>1049</v>
      </c>
      <c r="G152" s="374"/>
      <c r="H152" s="373" t="s">
        <v>1957</v>
      </c>
      <c r="I152" s="374"/>
      <c r="J152" s="60" t="s">
        <v>952</v>
      </c>
      <c r="K152" s="81">
        <v>43245</v>
      </c>
      <c r="L152" s="81"/>
      <c r="M152" s="299" t="s">
        <v>1994</v>
      </c>
      <c r="N152" s="82">
        <v>10000000</v>
      </c>
      <c r="O152" s="82">
        <v>10000000</v>
      </c>
      <c r="P152" s="422" t="s">
        <v>122</v>
      </c>
      <c r="Q152" s="422"/>
      <c r="R152" s="422"/>
      <c r="S152" s="84" t="s">
        <v>87</v>
      </c>
      <c r="T152" s="300" t="s">
        <v>123</v>
      </c>
      <c r="U152" s="85">
        <v>1</v>
      </c>
      <c r="V152" s="302">
        <v>1</v>
      </c>
      <c r="W152" s="320">
        <f t="shared" si="5"/>
        <v>1</v>
      </c>
      <c r="X152" s="301">
        <f t="shared" si="6"/>
        <v>1</v>
      </c>
      <c r="Y152" s="283">
        <f t="shared" si="7"/>
        <v>1</v>
      </c>
    </row>
    <row r="153" spans="1:25" s="86" customFormat="1" ht="215.25" customHeight="1" x14ac:dyDescent="0.25">
      <c r="A153" s="372" t="s">
        <v>117</v>
      </c>
      <c r="B153" s="372"/>
      <c r="C153" s="59" t="s">
        <v>370</v>
      </c>
      <c r="D153" s="77" t="s">
        <v>1042</v>
      </c>
      <c r="E153" s="78" t="s">
        <v>2115</v>
      </c>
      <c r="F153" s="373" t="s">
        <v>1049</v>
      </c>
      <c r="G153" s="374"/>
      <c r="H153" s="373" t="s">
        <v>1957</v>
      </c>
      <c r="I153" s="374"/>
      <c r="J153" s="60" t="s">
        <v>952</v>
      </c>
      <c r="K153" s="81">
        <v>43245</v>
      </c>
      <c r="L153" s="81"/>
      <c r="M153" s="299" t="s">
        <v>1995</v>
      </c>
      <c r="N153" s="82">
        <v>10000000</v>
      </c>
      <c r="O153" s="82">
        <v>10000000</v>
      </c>
      <c r="P153" s="422" t="s">
        <v>122</v>
      </c>
      <c r="Q153" s="422"/>
      <c r="R153" s="422"/>
      <c r="S153" s="84" t="s">
        <v>87</v>
      </c>
      <c r="T153" s="300" t="s">
        <v>123</v>
      </c>
      <c r="U153" s="85">
        <v>1</v>
      </c>
      <c r="V153" s="302">
        <v>1</v>
      </c>
      <c r="W153" s="320">
        <f t="shared" si="5"/>
        <v>1</v>
      </c>
      <c r="X153" s="301">
        <f t="shared" si="6"/>
        <v>1</v>
      </c>
      <c r="Y153" s="283">
        <f t="shared" si="7"/>
        <v>1</v>
      </c>
    </row>
    <row r="154" spans="1:25" s="86" customFormat="1" ht="215.25" customHeight="1" x14ac:dyDescent="0.25">
      <c r="A154" s="372" t="s">
        <v>117</v>
      </c>
      <c r="B154" s="372"/>
      <c r="C154" s="59" t="s">
        <v>370</v>
      </c>
      <c r="D154" s="77" t="s">
        <v>1042</v>
      </c>
      <c r="E154" s="78" t="s">
        <v>2115</v>
      </c>
      <c r="F154" s="373" t="s">
        <v>1049</v>
      </c>
      <c r="G154" s="374"/>
      <c r="H154" s="373" t="s">
        <v>1957</v>
      </c>
      <c r="I154" s="374"/>
      <c r="J154" s="60" t="s">
        <v>952</v>
      </c>
      <c r="K154" s="81">
        <v>43245</v>
      </c>
      <c r="L154" s="81"/>
      <c r="M154" s="299" t="s">
        <v>1996</v>
      </c>
      <c r="N154" s="82">
        <v>10000000</v>
      </c>
      <c r="O154" s="82">
        <v>10000000</v>
      </c>
      <c r="P154" s="422" t="s">
        <v>122</v>
      </c>
      <c r="Q154" s="422"/>
      <c r="R154" s="422"/>
      <c r="S154" s="84" t="s">
        <v>87</v>
      </c>
      <c r="T154" s="300" t="s">
        <v>123</v>
      </c>
      <c r="U154" s="85">
        <v>1</v>
      </c>
      <c r="V154" s="302">
        <v>1</v>
      </c>
      <c r="W154" s="320">
        <f t="shared" si="5"/>
        <v>1</v>
      </c>
      <c r="X154" s="301">
        <f t="shared" si="6"/>
        <v>1</v>
      </c>
      <c r="Y154" s="283">
        <f t="shared" si="7"/>
        <v>1</v>
      </c>
    </row>
    <row r="155" spans="1:25" s="86" customFormat="1" ht="215.25" customHeight="1" x14ac:dyDescent="0.25">
      <c r="A155" s="372" t="s">
        <v>117</v>
      </c>
      <c r="B155" s="372"/>
      <c r="C155" s="59" t="s">
        <v>370</v>
      </c>
      <c r="D155" s="77" t="s">
        <v>1042</v>
      </c>
      <c r="E155" s="78" t="s">
        <v>2115</v>
      </c>
      <c r="F155" s="373" t="s">
        <v>1049</v>
      </c>
      <c r="G155" s="374"/>
      <c r="H155" s="373" t="s">
        <v>1957</v>
      </c>
      <c r="I155" s="374"/>
      <c r="J155" s="60" t="s">
        <v>952</v>
      </c>
      <c r="K155" s="81">
        <v>43245</v>
      </c>
      <c r="L155" s="81"/>
      <c r="M155" s="299" t="s">
        <v>1997</v>
      </c>
      <c r="N155" s="82">
        <v>10000000</v>
      </c>
      <c r="O155" s="82">
        <v>10000000</v>
      </c>
      <c r="P155" s="422" t="s">
        <v>122</v>
      </c>
      <c r="Q155" s="422"/>
      <c r="R155" s="422"/>
      <c r="S155" s="84" t="s">
        <v>87</v>
      </c>
      <c r="T155" s="300" t="s">
        <v>123</v>
      </c>
      <c r="U155" s="85">
        <v>1</v>
      </c>
      <c r="V155" s="302">
        <v>1</v>
      </c>
      <c r="W155" s="320">
        <f t="shared" si="5"/>
        <v>1</v>
      </c>
      <c r="X155" s="301">
        <f t="shared" si="6"/>
        <v>1</v>
      </c>
      <c r="Y155" s="283">
        <f t="shared" si="7"/>
        <v>1</v>
      </c>
    </row>
    <row r="156" spans="1:25" s="86" customFormat="1" ht="215.25" customHeight="1" x14ac:dyDescent="0.25">
      <c r="A156" s="372" t="s">
        <v>117</v>
      </c>
      <c r="B156" s="372"/>
      <c r="C156" s="59" t="s">
        <v>370</v>
      </c>
      <c r="D156" s="77" t="s">
        <v>1042</v>
      </c>
      <c r="E156" s="78" t="s">
        <v>2115</v>
      </c>
      <c r="F156" s="373" t="s">
        <v>1049</v>
      </c>
      <c r="G156" s="374"/>
      <c r="H156" s="373" t="s">
        <v>1957</v>
      </c>
      <c r="I156" s="374"/>
      <c r="J156" s="60" t="s">
        <v>952</v>
      </c>
      <c r="K156" s="81">
        <v>43245</v>
      </c>
      <c r="L156" s="81"/>
      <c r="M156" s="299" t="s">
        <v>1998</v>
      </c>
      <c r="N156" s="82">
        <v>10000000</v>
      </c>
      <c r="O156" s="82">
        <v>10000000</v>
      </c>
      <c r="P156" s="422" t="s">
        <v>122</v>
      </c>
      <c r="Q156" s="422"/>
      <c r="R156" s="422"/>
      <c r="S156" s="84" t="s">
        <v>87</v>
      </c>
      <c r="T156" s="300" t="s">
        <v>123</v>
      </c>
      <c r="U156" s="85">
        <v>1</v>
      </c>
      <c r="V156" s="302">
        <v>1</v>
      </c>
      <c r="W156" s="320">
        <f t="shared" si="5"/>
        <v>1</v>
      </c>
      <c r="X156" s="301">
        <f t="shared" si="6"/>
        <v>1</v>
      </c>
      <c r="Y156" s="283">
        <f t="shared" si="7"/>
        <v>1</v>
      </c>
    </row>
    <row r="157" spans="1:25" s="86" customFormat="1" ht="215.25" customHeight="1" x14ac:dyDescent="0.25">
      <c r="A157" s="372" t="s">
        <v>117</v>
      </c>
      <c r="B157" s="372"/>
      <c r="C157" s="59" t="s">
        <v>370</v>
      </c>
      <c r="D157" s="77" t="s">
        <v>1042</v>
      </c>
      <c r="E157" s="78" t="s">
        <v>2115</v>
      </c>
      <c r="F157" s="373" t="s">
        <v>1049</v>
      </c>
      <c r="G157" s="374"/>
      <c r="H157" s="373" t="s">
        <v>1688</v>
      </c>
      <c r="I157" s="374"/>
      <c r="J157" s="60" t="s">
        <v>952</v>
      </c>
      <c r="K157" s="81"/>
      <c r="L157" s="81"/>
      <c r="M157" s="299"/>
      <c r="N157" s="82">
        <v>1</v>
      </c>
      <c r="O157" s="82">
        <v>0</v>
      </c>
      <c r="P157" s="422" t="s">
        <v>122</v>
      </c>
      <c r="Q157" s="422"/>
      <c r="R157" s="422"/>
      <c r="S157" s="84" t="s">
        <v>87</v>
      </c>
      <c r="T157" s="300" t="s">
        <v>123</v>
      </c>
      <c r="U157" s="85">
        <v>1</v>
      </c>
      <c r="V157" s="302">
        <v>1</v>
      </c>
      <c r="W157" s="320">
        <f t="shared" si="5"/>
        <v>0</v>
      </c>
      <c r="X157" s="301">
        <f t="shared" si="6"/>
        <v>0</v>
      </c>
      <c r="Y157" s="283">
        <f t="shared" si="7"/>
        <v>0</v>
      </c>
    </row>
    <row r="158" spans="1:25" s="86" customFormat="1" ht="215.25" customHeight="1" x14ac:dyDescent="0.25">
      <c r="A158" s="372" t="s">
        <v>117</v>
      </c>
      <c r="B158" s="372"/>
      <c r="C158" s="59" t="s">
        <v>370</v>
      </c>
      <c r="D158" s="77" t="s">
        <v>984</v>
      </c>
      <c r="E158" s="78" t="s">
        <v>2118</v>
      </c>
      <c r="F158" s="373" t="s">
        <v>1051</v>
      </c>
      <c r="G158" s="374"/>
      <c r="H158" s="373" t="s">
        <v>989</v>
      </c>
      <c r="I158" s="374"/>
      <c r="J158" s="60" t="s">
        <v>952</v>
      </c>
      <c r="K158" s="81">
        <v>43266</v>
      </c>
      <c r="L158" s="81"/>
      <c r="M158" s="299" t="s">
        <v>990</v>
      </c>
      <c r="N158" s="82">
        <v>224665000</v>
      </c>
      <c r="O158" s="82">
        <v>224665000</v>
      </c>
      <c r="P158" s="422" t="s">
        <v>122</v>
      </c>
      <c r="Q158" s="422"/>
      <c r="R158" s="422"/>
      <c r="S158" s="84" t="s">
        <v>87</v>
      </c>
      <c r="T158" s="300" t="s">
        <v>123</v>
      </c>
      <c r="U158" s="85">
        <v>1</v>
      </c>
      <c r="V158" s="302">
        <v>1</v>
      </c>
      <c r="W158" s="320">
        <f t="shared" si="5"/>
        <v>1</v>
      </c>
      <c r="X158" s="301">
        <f t="shared" si="6"/>
        <v>1</v>
      </c>
      <c r="Y158" s="283">
        <f t="shared" si="7"/>
        <v>1</v>
      </c>
    </row>
    <row r="159" spans="1:25" s="110" customFormat="1" ht="1.5" customHeight="1" x14ac:dyDescent="0.25">
      <c r="A159" s="102"/>
      <c r="B159" s="103"/>
      <c r="C159" s="104"/>
      <c r="D159" s="105"/>
      <c r="E159" s="102"/>
      <c r="F159" s="103"/>
      <c r="G159" s="106"/>
      <c r="H159" s="102"/>
      <c r="I159" s="102"/>
      <c r="J159" s="103"/>
      <c r="K159" s="103"/>
      <c r="L159" s="103"/>
      <c r="M159" s="106"/>
      <c r="N159" s="106"/>
      <c r="O159" s="106"/>
      <c r="P159" s="355" t="str">
        <f>[1]MÁS_CIUDADANÍA!B12</f>
        <v>Avance en la implementación y puesta en marcha del portal Más Ciudadanía.</v>
      </c>
      <c r="Q159" s="355"/>
      <c r="R159" s="355"/>
      <c r="S159" s="355"/>
      <c r="T159" s="107"/>
      <c r="U159" s="108"/>
      <c r="V159" s="205"/>
      <c r="W159" s="239"/>
      <c r="X159" s="56" t="e">
        <f t="shared" ref="X159" si="8">+W159/V159</f>
        <v>#DIV/0!</v>
      </c>
      <c r="Y159" s="44" t="e">
        <f t="shared" ref="Y159" si="9">X159</f>
        <v>#DIV/0!</v>
      </c>
    </row>
    <row r="160" spans="1:25" s="110" customFormat="1" ht="16.5" customHeight="1" x14ac:dyDescent="0.25">
      <c r="A160" s="111"/>
      <c r="B160" s="111"/>
      <c r="C160" s="75"/>
      <c r="D160" s="75"/>
      <c r="E160" s="111"/>
      <c r="F160" s="111"/>
      <c r="G160" s="111"/>
      <c r="H160" s="111"/>
      <c r="I160" s="111"/>
      <c r="J160" s="111"/>
      <c r="K160" s="111"/>
      <c r="L160" s="111"/>
      <c r="M160" s="111"/>
      <c r="N160" s="111"/>
      <c r="O160" s="111"/>
      <c r="P160" s="111"/>
      <c r="Q160" s="111"/>
      <c r="R160" s="111"/>
      <c r="S160" s="112"/>
      <c r="T160" s="111"/>
      <c r="U160" s="111"/>
      <c r="V160" s="109"/>
    </row>
    <row r="161" spans="1:66 16341:16384" s="110" customFormat="1" ht="10.5" customHeight="1" x14ac:dyDescent="0.25">
      <c r="A161" s="111"/>
      <c r="B161" s="111"/>
      <c r="C161" s="75"/>
      <c r="D161" s="75"/>
      <c r="E161" s="111"/>
      <c r="F161" s="111"/>
      <c r="G161" s="111"/>
      <c r="H161" s="111"/>
      <c r="I161" s="111"/>
      <c r="J161" s="111"/>
      <c r="K161" s="111"/>
      <c r="L161" s="111"/>
      <c r="M161" s="111"/>
      <c r="N161" s="111"/>
      <c r="O161" s="111"/>
      <c r="P161" s="111"/>
      <c r="Q161" s="111"/>
      <c r="R161" s="111"/>
      <c r="S161" s="112"/>
      <c r="T161" s="111"/>
      <c r="U161" s="111"/>
    </row>
    <row r="162" spans="1:66 16341:16384" s="6" customFormat="1" ht="10.5" customHeight="1" x14ac:dyDescent="0.25">
      <c r="A162" s="116"/>
      <c r="B162" s="116"/>
      <c r="C162" s="116"/>
      <c r="D162" s="116"/>
      <c r="E162" s="116"/>
      <c r="F162" s="116"/>
      <c r="G162" s="116"/>
      <c r="H162" s="116"/>
      <c r="I162" s="116"/>
      <c r="J162" s="116"/>
      <c r="K162" s="116"/>
      <c r="L162" s="116"/>
      <c r="M162" s="116"/>
      <c r="N162" s="116"/>
      <c r="O162" s="117"/>
      <c r="P162" s="118"/>
      <c r="Q162" s="118"/>
      <c r="R162" s="118"/>
      <c r="S162" s="119"/>
      <c r="T162" s="118"/>
      <c r="U162" s="120"/>
    </row>
    <row r="163" spans="1:66 16341:16384" ht="101.25" customHeight="1" x14ac:dyDescent="0.25">
      <c r="A163" s="423" t="s">
        <v>262</v>
      </c>
      <c r="B163" s="423"/>
      <c r="C163" s="423"/>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BM163" s="2"/>
      <c r="BN163" s="2"/>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66 16341:16384" ht="17.25" customHeight="1" thickBot="1" x14ac:dyDescent="0.3">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30"/>
      <c r="BM164" s="2"/>
      <c r="BN164" s="2"/>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66 16341:16384" ht="66" customHeight="1" thickTop="1" x14ac:dyDescent="0.25">
      <c r="A165" s="124"/>
      <c r="B165" s="124"/>
      <c r="C165" s="124"/>
      <c r="D165" s="124"/>
      <c r="E165" s="357" t="s">
        <v>263</v>
      </c>
      <c r="F165" s="357"/>
      <c r="G165" s="357"/>
      <c r="H165" s="357"/>
      <c r="I165" s="357"/>
      <c r="J165" s="357"/>
      <c r="K165" s="471">
        <v>0</v>
      </c>
      <c r="L165" s="471"/>
      <c r="M165" s="471"/>
      <c r="N165" s="471"/>
      <c r="O165" s="471"/>
      <c r="P165" s="471"/>
      <c r="Q165" s="114"/>
      <c r="R165" s="114"/>
      <c r="S165" s="114"/>
      <c r="T165" s="114"/>
      <c r="U165" s="114"/>
      <c r="BM165" s="2"/>
      <c r="BN165" s="2"/>
    </row>
    <row r="166" spans="1:66 16341:16384" ht="62.25" customHeight="1" x14ac:dyDescent="0.25">
      <c r="A166" s="124"/>
      <c r="B166" s="124"/>
      <c r="C166" s="124"/>
      <c r="D166" s="124"/>
      <c r="E166" s="359" t="s">
        <v>264</v>
      </c>
      <c r="F166" s="359"/>
      <c r="G166" s="360" t="s">
        <v>265</v>
      </c>
      <c r="H166" s="360"/>
      <c r="I166" s="125" t="s">
        <v>26</v>
      </c>
      <c r="J166" s="126" t="s">
        <v>27</v>
      </c>
      <c r="K166" s="361"/>
      <c r="L166" s="361"/>
      <c r="M166" s="361"/>
      <c r="N166" s="361"/>
      <c r="O166" s="361"/>
      <c r="P166" s="361"/>
      <c r="Q166" s="127"/>
      <c r="R166" s="127"/>
      <c r="S166" s="127"/>
      <c r="T166" s="127"/>
      <c r="U166" s="127"/>
      <c r="BM166" s="2"/>
      <c r="BN166" s="2"/>
    </row>
    <row r="167" spans="1:66 16341:16384" ht="40.5" customHeight="1" thickBot="1" x14ac:dyDescent="0.3">
      <c r="A167" s="124"/>
      <c r="B167" s="124"/>
      <c r="C167" s="124"/>
      <c r="D167" s="124"/>
      <c r="E167" s="362">
        <f>+E183</f>
        <v>29900192500</v>
      </c>
      <c r="F167" s="362"/>
      <c r="G167" s="363">
        <f>+G183</f>
        <v>29894093566</v>
      </c>
      <c r="H167" s="363"/>
      <c r="I167" s="364">
        <f>+G167/E167</f>
        <v>0.99979602358747355</v>
      </c>
      <c r="J167" s="349">
        <f>I167</f>
        <v>0.99979602358747355</v>
      </c>
      <c r="K167" s="361"/>
      <c r="L167" s="361"/>
      <c r="M167" s="361"/>
      <c r="N167" s="361"/>
      <c r="O167" s="361"/>
      <c r="P167" s="361"/>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8"/>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6"/>
      <c r="BI167" s="6"/>
      <c r="BJ167" s="30"/>
      <c r="BK167" s="30"/>
      <c r="BL167" s="30"/>
      <c r="BM167" s="2"/>
      <c r="BN167" s="2"/>
    </row>
    <row r="168" spans="1:66 16341:16384" ht="40.5" customHeight="1" thickTop="1" thickBot="1" x14ac:dyDescent="0.3">
      <c r="A168" s="124"/>
      <c r="B168" s="124"/>
      <c r="C168" s="124"/>
      <c r="D168" s="124"/>
      <c r="E168" s="362"/>
      <c r="F168" s="362"/>
      <c r="G168" s="363"/>
      <c r="H168" s="363"/>
      <c r="I168" s="364"/>
      <c r="J168" s="350"/>
      <c r="K168" s="361"/>
      <c r="L168" s="361"/>
      <c r="M168" s="361"/>
      <c r="N168" s="361"/>
      <c r="O168" s="361"/>
      <c r="P168" s="361"/>
      <c r="Q168" s="127"/>
      <c r="R168" s="127"/>
      <c r="S168" s="127"/>
      <c r="T168" s="127"/>
      <c r="BM168" s="2"/>
      <c r="BN168" s="2"/>
    </row>
    <row r="169" spans="1:66 16341:16384" ht="40.5" customHeight="1" thickTop="1" thickBot="1" x14ac:dyDescent="0.3">
      <c r="A169" s="16"/>
      <c r="B169" s="124"/>
      <c r="C169" s="124"/>
      <c r="D169" s="124"/>
      <c r="E169" s="362"/>
      <c r="F169" s="362"/>
      <c r="G169" s="363"/>
      <c r="H169" s="363"/>
      <c r="I169" s="364"/>
      <c r="J169" s="351"/>
      <c r="K169" s="361"/>
      <c r="L169" s="361"/>
      <c r="M169" s="361"/>
      <c r="N169" s="361"/>
      <c r="O169" s="361"/>
      <c r="P169" s="361"/>
      <c r="Q169" s="420">
        <v>2018</v>
      </c>
      <c r="R169" s="420"/>
      <c r="S169" s="420"/>
      <c r="T169" s="420"/>
      <c r="BM169" s="2"/>
      <c r="BN169" s="2"/>
    </row>
    <row r="170" spans="1:66 16341:16384" ht="110.25" customHeight="1" thickTop="1" x14ac:dyDescent="0.25">
      <c r="A170" s="352" t="s">
        <v>266</v>
      </c>
      <c r="B170" s="352"/>
      <c r="C170" s="352"/>
      <c r="D170" s="74" t="s">
        <v>267</v>
      </c>
      <c r="E170" s="129" t="s">
        <v>264</v>
      </c>
      <c r="F170" s="129" t="s">
        <v>26</v>
      </c>
      <c r="G170" s="353" t="s">
        <v>265</v>
      </c>
      <c r="H170" s="353"/>
      <c r="I170" s="129" t="s">
        <v>268</v>
      </c>
      <c r="J170" s="130" t="s">
        <v>27</v>
      </c>
      <c r="K170" s="352" t="s">
        <v>269</v>
      </c>
      <c r="L170" s="352"/>
      <c r="M170" s="352"/>
      <c r="N170" s="352"/>
      <c r="O170" s="131" t="s">
        <v>22</v>
      </c>
      <c r="P170" s="248" t="s">
        <v>270</v>
      </c>
      <c r="Q170" s="132" t="s">
        <v>35</v>
      </c>
      <c r="R170" s="133" t="s">
        <v>271</v>
      </c>
      <c r="S170" s="50" t="s">
        <v>26</v>
      </c>
      <c r="T170" s="134" t="s">
        <v>27</v>
      </c>
      <c r="BM170" s="2"/>
      <c r="BN170" s="2"/>
    </row>
    <row r="171" spans="1:66 16341:16384" ht="226.5" customHeight="1" x14ac:dyDescent="0.25">
      <c r="A171" s="354" t="s">
        <v>272</v>
      </c>
      <c r="B171" s="470" t="s">
        <v>1052</v>
      </c>
      <c r="C171" s="470"/>
      <c r="D171" s="187" t="s">
        <v>987</v>
      </c>
      <c r="E171" s="188">
        <v>1307540000</v>
      </c>
      <c r="F171" s="138">
        <f t="shared" ref="F171:F182" si="10">+E171/$E$183</f>
        <v>4.3730153242324446E-2</v>
      </c>
      <c r="G171" s="414">
        <v>1307540000</v>
      </c>
      <c r="H171" s="414"/>
      <c r="I171" s="138">
        <f t="shared" ref="I171:I183" si="11">+G171/E171</f>
        <v>1</v>
      </c>
      <c r="J171" s="283">
        <f t="shared" ref="J171:J183" si="12">I171</f>
        <v>1</v>
      </c>
      <c r="K171" s="346" t="s">
        <v>961</v>
      </c>
      <c r="L171" s="346"/>
      <c r="M171" s="346"/>
      <c r="N171" s="346"/>
      <c r="O171" s="139" t="s">
        <v>38</v>
      </c>
      <c r="P171" s="158">
        <v>92300</v>
      </c>
      <c r="Q171" s="215">
        <v>23000</v>
      </c>
      <c r="R171" s="215">
        <v>23116</v>
      </c>
      <c r="S171" s="191">
        <f t="shared" ref="S171:S182" si="13">+R171/Q171</f>
        <v>1.0050434782608695</v>
      </c>
      <c r="T171" s="283">
        <f t="shared" ref="T171:T182" si="14">S171</f>
        <v>1.0050434782608695</v>
      </c>
      <c r="BM171" s="2"/>
      <c r="BN171" s="2"/>
    </row>
    <row r="172" spans="1:66 16341:16384" ht="226.5" customHeight="1" x14ac:dyDescent="0.25">
      <c r="A172" s="354"/>
      <c r="B172" s="470" t="s">
        <v>1053</v>
      </c>
      <c r="C172" s="470"/>
      <c r="D172" s="187" t="s">
        <v>991</v>
      </c>
      <c r="E172" s="188">
        <v>956500000</v>
      </c>
      <c r="F172" s="138">
        <f t="shared" si="10"/>
        <v>3.1989760601039606E-2</v>
      </c>
      <c r="G172" s="414">
        <v>956500000</v>
      </c>
      <c r="H172" s="414"/>
      <c r="I172" s="138">
        <f t="shared" si="11"/>
        <v>1</v>
      </c>
      <c r="J172" s="283">
        <f t="shared" si="12"/>
        <v>1</v>
      </c>
      <c r="K172" s="346" t="s">
        <v>963</v>
      </c>
      <c r="L172" s="346"/>
      <c r="M172" s="346"/>
      <c r="N172" s="346"/>
      <c r="O172" s="139" t="s">
        <v>34</v>
      </c>
      <c r="P172" s="158">
        <v>251740</v>
      </c>
      <c r="Q172" s="215">
        <v>246780</v>
      </c>
      <c r="R172" s="215">
        <v>253382</v>
      </c>
      <c r="S172" s="191">
        <f t="shared" si="13"/>
        <v>1.0267525731420699</v>
      </c>
      <c r="T172" s="283">
        <f t="shared" si="14"/>
        <v>1.0267525731420699</v>
      </c>
      <c r="BM172" s="2"/>
      <c r="BN172" s="2"/>
    </row>
    <row r="173" spans="1:66 16341:16384" ht="226.5" customHeight="1" x14ac:dyDescent="0.25">
      <c r="A173" s="354"/>
      <c r="B173" s="470" t="s">
        <v>1054</v>
      </c>
      <c r="C173" s="470"/>
      <c r="D173" s="187" t="s">
        <v>993</v>
      </c>
      <c r="E173" s="188">
        <v>400000000</v>
      </c>
      <c r="F173" s="138">
        <f t="shared" si="10"/>
        <v>1.3377840293168681E-2</v>
      </c>
      <c r="G173" s="414">
        <v>400000000</v>
      </c>
      <c r="H173" s="414"/>
      <c r="I173" s="138">
        <f t="shared" si="11"/>
        <v>1</v>
      </c>
      <c r="J173" s="283">
        <f t="shared" si="12"/>
        <v>1</v>
      </c>
      <c r="K173" s="346" t="s">
        <v>1055</v>
      </c>
      <c r="L173" s="346"/>
      <c r="M173" s="346"/>
      <c r="N173" s="346"/>
      <c r="O173" s="139" t="s">
        <v>34</v>
      </c>
      <c r="P173" s="158">
        <v>9</v>
      </c>
      <c r="Q173" s="246">
        <v>3</v>
      </c>
      <c r="R173" s="246">
        <v>3</v>
      </c>
      <c r="S173" s="191">
        <f t="shared" si="13"/>
        <v>1</v>
      </c>
      <c r="T173" s="283">
        <f t="shared" si="14"/>
        <v>1</v>
      </c>
      <c r="BM173" s="2"/>
      <c r="BN173" s="2"/>
    </row>
    <row r="174" spans="1:66 16341:16384" ht="226.5" customHeight="1" x14ac:dyDescent="0.25">
      <c r="A174" s="354"/>
      <c r="B174" s="470" t="s">
        <v>1056</v>
      </c>
      <c r="C174" s="470"/>
      <c r="D174" s="187" t="s">
        <v>1000</v>
      </c>
      <c r="E174" s="188">
        <v>50000000</v>
      </c>
      <c r="F174" s="138">
        <f t="shared" si="10"/>
        <v>1.6722300366460851E-3</v>
      </c>
      <c r="G174" s="414">
        <v>50000000</v>
      </c>
      <c r="H174" s="414"/>
      <c r="I174" s="138">
        <f t="shared" si="11"/>
        <v>1</v>
      </c>
      <c r="J174" s="283">
        <f t="shared" si="12"/>
        <v>1</v>
      </c>
      <c r="K174" s="346" t="s">
        <v>1057</v>
      </c>
      <c r="L174" s="346"/>
      <c r="M174" s="346"/>
      <c r="N174" s="346"/>
      <c r="O174" s="139" t="s">
        <v>38</v>
      </c>
      <c r="P174" s="158">
        <v>1</v>
      </c>
      <c r="Q174" s="246">
        <v>0.6</v>
      </c>
      <c r="R174" s="246">
        <v>0.6</v>
      </c>
      <c r="S174" s="191">
        <f t="shared" si="13"/>
        <v>1</v>
      </c>
      <c r="T174" s="283">
        <f t="shared" si="14"/>
        <v>1</v>
      </c>
      <c r="BM174" s="2"/>
      <c r="BN174" s="2"/>
    </row>
    <row r="175" spans="1:66 16341:16384" ht="226.5" customHeight="1" x14ac:dyDescent="0.25">
      <c r="A175" s="354"/>
      <c r="B175" s="470" t="s">
        <v>1058</v>
      </c>
      <c r="C175" s="470"/>
      <c r="D175" s="187" t="s">
        <v>1059</v>
      </c>
      <c r="E175" s="188">
        <v>25420527500</v>
      </c>
      <c r="F175" s="138">
        <f t="shared" si="10"/>
        <v>0.85017939265775633</v>
      </c>
      <c r="G175" s="414">
        <v>25414428567</v>
      </c>
      <c r="H175" s="414"/>
      <c r="I175" s="138">
        <f t="shared" si="11"/>
        <v>0.99976007842480841</v>
      </c>
      <c r="J175" s="283">
        <f t="shared" si="12"/>
        <v>0.99976007842480841</v>
      </c>
      <c r="K175" s="346" t="s">
        <v>1060</v>
      </c>
      <c r="L175" s="346"/>
      <c r="M175" s="346"/>
      <c r="N175" s="346"/>
      <c r="O175" s="139" t="s">
        <v>123</v>
      </c>
      <c r="P175" s="158">
        <v>23</v>
      </c>
      <c r="Q175" s="246">
        <v>23</v>
      </c>
      <c r="R175" s="246">
        <v>23</v>
      </c>
      <c r="S175" s="191">
        <f t="shared" si="13"/>
        <v>1</v>
      </c>
      <c r="T175" s="283">
        <f t="shared" si="14"/>
        <v>1</v>
      </c>
      <c r="BM175" s="2"/>
      <c r="BN175" s="2"/>
    </row>
    <row r="176" spans="1:66 16341:16384" ht="226.5" customHeight="1" x14ac:dyDescent="0.25">
      <c r="A176" s="354"/>
      <c r="B176" s="470" t="s">
        <v>1061</v>
      </c>
      <c r="C176" s="470"/>
      <c r="D176" s="187" t="s">
        <v>1032</v>
      </c>
      <c r="E176" s="188">
        <v>801500000</v>
      </c>
      <c r="F176" s="138">
        <f t="shared" si="10"/>
        <v>2.6805847487436744E-2</v>
      </c>
      <c r="G176" s="414">
        <v>801500000</v>
      </c>
      <c r="H176" s="414"/>
      <c r="I176" s="138">
        <f t="shared" si="11"/>
        <v>1</v>
      </c>
      <c r="J176" s="283">
        <f t="shared" si="12"/>
        <v>1</v>
      </c>
      <c r="K176" s="346" t="s">
        <v>965</v>
      </c>
      <c r="L176" s="346"/>
      <c r="M176" s="346"/>
      <c r="N176" s="346"/>
      <c r="O176" s="139" t="s">
        <v>34</v>
      </c>
      <c r="P176" s="158">
        <v>95</v>
      </c>
      <c r="Q176" s="246">
        <v>81</v>
      </c>
      <c r="R176" s="246">
        <v>81</v>
      </c>
      <c r="S176" s="191">
        <f t="shared" si="13"/>
        <v>1</v>
      </c>
      <c r="T176" s="283">
        <f t="shared" si="14"/>
        <v>1</v>
      </c>
      <c r="BM176" s="2"/>
      <c r="BN176" s="2"/>
    </row>
    <row r="177" spans="1:66" ht="226.5" customHeight="1" x14ac:dyDescent="0.25">
      <c r="A177" s="354"/>
      <c r="B177" s="470" t="s">
        <v>1062</v>
      </c>
      <c r="C177" s="470"/>
      <c r="D177" s="187" t="s">
        <v>1036</v>
      </c>
      <c r="E177" s="188">
        <v>351960000</v>
      </c>
      <c r="F177" s="138">
        <f t="shared" si="10"/>
        <v>1.1771161673959123E-2</v>
      </c>
      <c r="G177" s="414">
        <v>351960000</v>
      </c>
      <c r="H177" s="414"/>
      <c r="I177" s="138">
        <f t="shared" si="11"/>
        <v>1</v>
      </c>
      <c r="J177" s="283">
        <f t="shared" si="12"/>
        <v>1</v>
      </c>
      <c r="K177" s="346" t="s">
        <v>967</v>
      </c>
      <c r="L177" s="346"/>
      <c r="M177" s="346"/>
      <c r="N177" s="346"/>
      <c r="O177" s="139" t="s">
        <v>34</v>
      </c>
      <c r="P177" s="158">
        <v>12</v>
      </c>
      <c r="Q177" s="246">
        <v>10</v>
      </c>
      <c r="R177" s="246">
        <v>10</v>
      </c>
      <c r="S177" s="191">
        <f t="shared" si="13"/>
        <v>1</v>
      </c>
      <c r="T177" s="283">
        <f t="shared" si="14"/>
        <v>1</v>
      </c>
      <c r="BM177" s="2"/>
      <c r="BN177" s="2"/>
    </row>
    <row r="178" spans="1:66" ht="226.5" customHeight="1" x14ac:dyDescent="0.25">
      <c r="A178" s="354"/>
      <c r="B178" s="470" t="s">
        <v>1063</v>
      </c>
      <c r="C178" s="470"/>
      <c r="D178" s="187" t="s">
        <v>1038</v>
      </c>
      <c r="E178" s="188">
        <v>25000000</v>
      </c>
      <c r="F178" s="138">
        <f t="shared" si="10"/>
        <v>8.3611501832304253E-4</v>
      </c>
      <c r="G178" s="414">
        <v>25000000</v>
      </c>
      <c r="H178" s="414"/>
      <c r="I178" s="138">
        <f t="shared" si="11"/>
        <v>1</v>
      </c>
      <c r="J178" s="283">
        <f t="shared" si="12"/>
        <v>1</v>
      </c>
      <c r="K178" s="346" t="s">
        <v>1064</v>
      </c>
      <c r="L178" s="346"/>
      <c r="M178" s="346"/>
      <c r="N178" s="346"/>
      <c r="O178" s="139" t="s">
        <v>34</v>
      </c>
      <c r="P178" s="158">
        <v>12</v>
      </c>
      <c r="Q178" s="246">
        <v>12</v>
      </c>
      <c r="R178" s="246">
        <v>12</v>
      </c>
      <c r="S178" s="191">
        <f t="shared" si="13"/>
        <v>1</v>
      </c>
      <c r="T178" s="283">
        <f t="shared" si="14"/>
        <v>1</v>
      </c>
      <c r="BM178" s="2"/>
      <c r="BN178" s="2"/>
    </row>
    <row r="179" spans="1:66" ht="226.5" customHeight="1" x14ac:dyDescent="0.25">
      <c r="A179" s="354"/>
      <c r="B179" s="470" t="s">
        <v>1065</v>
      </c>
      <c r="C179" s="470"/>
      <c r="D179" s="187" t="s">
        <v>1040</v>
      </c>
      <c r="E179" s="188">
        <v>40000000</v>
      </c>
      <c r="F179" s="138">
        <f t="shared" si="10"/>
        <v>1.337784029316868E-3</v>
      </c>
      <c r="G179" s="414">
        <v>40000000</v>
      </c>
      <c r="H179" s="414"/>
      <c r="I179" s="138">
        <f t="shared" si="11"/>
        <v>1</v>
      </c>
      <c r="J179" s="283">
        <f t="shared" si="12"/>
        <v>1</v>
      </c>
      <c r="K179" s="346" t="s">
        <v>971</v>
      </c>
      <c r="L179" s="346"/>
      <c r="M179" s="346"/>
      <c r="N179" s="346"/>
      <c r="O179" s="139" t="s">
        <v>34</v>
      </c>
      <c r="P179" s="158">
        <v>50</v>
      </c>
      <c r="Q179" s="246">
        <v>40</v>
      </c>
      <c r="R179" s="246">
        <v>42</v>
      </c>
      <c r="S179" s="191">
        <f t="shared" si="13"/>
        <v>1.05</v>
      </c>
      <c r="T179" s="283">
        <f t="shared" si="14"/>
        <v>1.05</v>
      </c>
      <c r="BM179" s="2"/>
      <c r="BN179" s="2"/>
    </row>
    <row r="180" spans="1:66" ht="151.5" customHeight="1" x14ac:dyDescent="0.25">
      <c r="A180" s="354"/>
      <c r="B180" s="470" t="s">
        <v>1066</v>
      </c>
      <c r="C180" s="470"/>
      <c r="D180" s="187" t="s">
        <v>1044</v>
      </c>
      <c r="E180" s="188">
        <v>237500000</v>
      </c>
      <c r="F180" s="138">
        <f t="shared" si="10"/>
        <v>7.9430926740689037E-3</v>
      </c>
      <c r="G180" s="414">
        <v>237500000</v>
      </c>
      <c r="H180" s="414"/>
      <c r="I180" s="138">
        <f t="shared" si="11"/>
        <v>1</v>
      </c>
      <c r="J180" s="283">
        <f t="shared" si="12"/>
        <v>1</v>
      </c>
      <c r="K180" s="346" t="s">
        <v>973</v>
      </c>
      <c r="L180" s="346"/>
      <c r="M180" s="346"/>
      <c r="N180" s="346"/>
      <c r="O180" s="139" t="s">
        <v>38</v>
      </c>
      <c r="P180" s="158">
        <v>50</v>
      </c>
      <c r="Q180" s="246">
        <v>21</v>
      </c>
      <c r="R180" s="246">
        <v>21</v>
      </c>
      <c r="S180" s="191">
        <f t="shared" si="13"/>
        <v>1</v>
      </c>
      <c r="T180" s="283">
        <f t="shared" si="14"/>
        <v>1</v>
      </c>
      <c r="BM180" s="2"/>
      <c r="BN180" s="2"/>
    </row>
    <row r="181" spans="1:66" ht="201.75" customHeight="1" x14ac:dyDescent="0.25">
      <c r="A181" s="354"/>
      <c r="B181" s="470" t="s">
        <v>1067</v>
      </c>
      <c r="C181" s="470"/>
      <c r="D181" s="187" t="s">
        <v>1042</v>
      </c>
      <c r="E181" s="188">
        <v>85000000</v>
      </c>
      <c r="F181" s="138">
        <f t="shared" si="10"/>
        <v>2.8427910622983448E-3</v>
      </c>
      <c r="G181" s="414">
        <v>84999999</v>
      </c>
      <c r="H181" s="414"/>
      <c r="I181" s="138">
        <f t="shared" si="11"/>
        <v>0.99999998823529412</v>
      </c>
      <c r="J181" s="283">
        <f t="shared" si="12"/>
        <v>0.99999998823529412</v>
      </c>
      <c r="K181" s="346" t="s">
        <v>1068</v>
      </c>
      <c r="L181" s="346"/>
      <c r="M181" s="346"/>
      <c r="N181" s="346"/>
      <c r="O181" s="139" t="s">
        <v>38</v>
      </c>
      <c r="P181" s="158">
        <v>30</v>
      </c>
      <c r="Q181" s="246">
        <v>8</v>
      </c>
      <c r="R181" s="246">
        <v>8</v>
      </c>
      <c r="S181" s="191">
        <f t="shared" si="13"/>
        <v>1</v>
      </c>
      <c r="T181" s="283">
        <f t="shared" si="14"/>
        <v>1</v>
      </c>
      <c r="BM181" s="2"/>
      <c r="BN181" s="2"/>
    </row>
    <row r="182" spans="1:66" ht="257.25" customHeight="1" x14ac:dyDescent="0.25">
      <c r="A182" s="354"/>
      <c r="B182" s="470" t="s">
        <v>1069</v>
      </c>
      <c r="C182" s="470"/>
      <c r="D182" s="187" t="s">
        <v>984</v>
      </c>
      <c r="E182" s="188">
        <v>224665000</v>
      </c>
      <c r="F182" s="138">
        <f t="shared" si="10"/>
        <v>7.5138312236618541E-3</v>
      </c>
      <c r="G182" s="414">
        <v>224665000</v>
      </c>
      <c r="H182" s="414"/>
      <c r="I182" s="138">
        <f t="shared" si="11"/>
        <v>1</v>
      </c>
      <c r="J182" s="283">
        <f t="shared" si="12"/>
        <v>1</v>
      </c>
      <c r="K182" s="346" t="s">
        <v>975</v>
      </c>
      <c r="L182" s="346"/>
      <c r="M182" s="346"/>
      <c r="N182" s="346"/>
      <c r="O182" s="139" t="s">
        <v>34</v>
      </c>
      <c r="P182" s="158">
        <v>1</v>
      </c>
      <c r="Q182" s="246">
        <v>0.8</v>
      </c>
      <c r="R182" s="246">
        <v>0.8</v>
      </c>
      <c r="S182" s="191">
        <f t="shared" si="13"/>
        <v>1</v>
      </c>
      <c r="T182" s="283">
        <f t="shared" si="14"/>
        <v>1</v>
      </c>
      <c r="BM182" s="2"/>
      <c r="BN182" s="2"/>
    </row>
    <row r="183" spans="1:66" ht="229.5" customHeight="1" x14ac:dyDescent="0.25">
      <c r="A183" s="340" t="s">
        <v>279</v>
      </c>
      <c r="B183" s="340"/>
      <c r="C183" s="340"/>
      <c r="D183" s="144"/>
      <c r="E183" s="192">
        <f>SUM(E171:E182)</f>
        <v>29900192500</v>
      </c>
      <c r="F183" s="137">
        <f>+SUM(F171:F182)</f>
        <v>1</v>
      </c>
      <c r="G183" s="415">
        <f>SUM(G171:H182)</f>
        <v>29894093566</v>
      </c>
      <c r="H183" s="415"/>
      <c r="I183" s="138">
        <f t="shared" si="11"/>
        <v>0.99979602358747355</v>
      </c>
      <c r="J183" s="283">
        <f t="shared" si="12"/>
        <v>0.99979602358747355</v>
      </c>
      <c r="K183" s="342"/>
      <c r="L183" s="342"/>
      <c r="M183" s="342"/>
      <c r="N183" s="342"/>
      <c r="O183" s="146"/>
      <c r="P183" s="30"/>
      <c r="Q183" s="30"/>
      <c r="R183" s="30"/>
      <c r="S183" s="147"/>
      <c r="T183" s="30"/>
      <c r="U183" s="30"/>
      <c r="V183" s="30"/>
      <c r="W183" s="30"/>
      <c r="X183" s="30"/>
      <c r="Y183" s="30"/>
      <c r="Z183" s="30"/>
      <c r="AA183" s="30"/>
      <c r="AB183" s="30"/>
      <c r="AC183" s="30"/>
      <c r="AD183" s="30"/>
      <c r="AE183" s="148"/>
      <c r="AF183" s="149"/>
      <c r="AG183" s="30"/>
      <c r="AH183" s="30"/>
      <c r="AI183" s="30"/>
      <c r="AJ183" s="30"/>
      <c r="AK183" s="30"/>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6"/>
      <c r="BI183" s="6"/>
      <c r="BJ183" s="30"/>
      <c r="BK183" s="30"/>
      <c r="BL183" s="30"/>
      <c r="BM183" s="2"/>
      <c r="BN183" s="2"/>
    </row>
    <row r="184" spans="1:66" s="6" customFormat="1" ht="15.75" customHeight="1" thickBot="1" x14ac:dyDescent="0.3">
      <c r="A184" s="16"/>
      <c r="B184" s="16"/>
      <c r="C184" s="16"/>
      <c r="D184" s="16"/>
      <c r="E184" s="16"/>
      <c r="F184" s="16"/>
      <c r="G184" s="16"/>
      <c r="H184" s="16"/>
      <c r="I184" s="16"/>
      <c r="J184" s="16"/>
      <c r="K184" s="16"/>
      <c r="L184" s="16"/>
      <c r="M184" s="16"/>
      <c r="N184" s="16"/>
      <c r="O184" s="16"/>
      <c r="P184" s="16"/>
      <c r="Q184" s="16"/>
      <c r="R184" s="16"/>
      <c r="S184" s="47"/>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M184" s="30"/>
      <c r="BN184" s="2"/>
    </row>
    <row r="185" spans="1:66" ht="100.5" customHeight="1" thickTop="1" thickBot="1" x14ac:dyDescent="0.3">
      <c r="A185" s="343" t="s">
        <v>280</v>
      </c>
      <c r="B185" s="343"/>
      <c r="C185" s="344">
        <v>43465</v>
      </c>
      <c r="D185" s="344"/>
      <c r="E185" s="344"/>
      <c r="F185" s="16"/>
      <c r="G185" s="407" t="s">
        <v>346</v>
      </c>
      <c r="H185" s="407"/>
      <c r="I185" s="407"/>
      <c r="J185" s="151"/>
      <c r="K185" s="408" t="s">
        <v>282</v>
      </c>
      <c r="L185" s="408"/>
      <c r="N185" s="152"/>
      <c r="O185" s="409" t="s">
        <v>283</v>
      </c>
      <c r="P185" s="409"/>
      <c r="Q185" s="409"/>
      <c r="T185" s="152"/>
      <c r="U185" s="409" t="s">
        <v>284</v>
      </c>
      <c r="V185" s="409"/>
      <c r="W185" s="409"/>
      <c r="X185" s="409"/>
      <c r="AB185" s="405"/>
      <c r="AC185" s="405"/>
      <c r="AD185" s="406" t="s">
        <v>285</v>
      </c>
      <c r="AE185" s="406"/>
      <c r="AF185" s="406"/>
      <c r="AS185" s="30"/>
      <c r="AT185" s="30"/>
      <c r="AU185" s="16"/>
      <c r="AV185" s="30"/>
      <c r="AW185" s="30"/>
      <c r="AX185" s="30"/>
      <c r="AY185" s="30"/>
      <c r="AZ185" s="30"/>
      <c r="BA185" s="30"/>
      <c r="BB185" s="16"/>
      <c r="BC185" s="30"/>
      <c r="BD185" s="30"/>
      <c r="BE185" s="30"/>
      <c r="BF185" s="30"/>
      <c r="BG185" s="30"/>
      <c r="BH185" s="16"/>
      <c r="BI185" s="16"/>
      <c r="BJ185" s="16"/>
      <c r="BK185" s="16"/>
      <c r="BL185" s="6"/>
      <c r="BM185" s="30"/>
      <c r="BN185" s="2"/>
    </row>
    <row r="186" spans="1:66" ht="13.5" thickTop="1" x14ac:dyDescent="0.25"/>
  </sheetData>
  <autoFilter ref="A58:Y159" xr:uid="{3FB498E9-1D3B-43ED-ADFE-37B4FE07061A}">
    <filterColumn colId="0" showButton="0"/>
    <filterColumn colId="5" showButton="0"/>
    <filterColumn colId="7" showButton="0"/>
    <filterColumn colId="15" showButton="0"/>
    <filterColumn colId="16" showButton="0"/>
    <filterColumn colId="21" showButton="0"/>
    <filterColumn colId="22" showButton="0"/>
    <filterColumn colId="23" showButton="0"/>
  </autoFilter>
  <mergeCells count="589">
    <mergeCell ref="A109:B109"/>
    <mergeCell ref="F109:G109"/>
    <mergeCell ref="H109:I109"/>
    <mergeCell ref="P109:R109"/>
    <mergeCell ref="A106:B106"/>
    <mergeCell ref="F106:G106"/>
    <mergeCell ref="H106:I106"/>
    <mergeCell ref="P106:R106"/>
    <mergeCell ref="A107:B107"/>
    <mergeCell ref="F107:G107"/>
    <mergeCell ref="H107:I107"/>
    <mergeCell ref="P107:R107"/>
    <mergeCell ref="A108:B108"/>
    <mergeCell ref="F108:G108"/>
    <mergeCell ref="H108:I108"/>
    <mergeCell ref="P108:R108"/>
    <mergeCell ref="A103:B103"/>
    <mergeCell ref="F103:G103"/>
    <mergeCell ref="H103:I103"/>
    <mergeCell ref="P103:R103"/>
    <mergeCell ref="A104:B104"/>
    <mergeCell ref="F104:G104"/>
    <mergeCell ref="H104:I104"/>
    <mergeCell ref="P104:R104"/>
    <mergeCell ref="A105:B105"/>
    <mergeCell ref="F105:G105"/>
    <mergeCell ref="H105:I105"/>
    <mergeCell ref="P105:R105"/>
    <mergeCell ref="A100:B100"/>
    <mergeCell ref="F100:G100"/>
    <mergeCell ref="H100:I100"/>
    <mergeCell ref="P100:R100"/>
    <mergeCell ref="A101:B101"/>
    <mergeCell ref="F101:G101"/>
    <mergeCell ref="H101:I101"/>
    <mergeCell ref="P101:R101"/>
    <mergeCell ref="A102:B102"/>
    <mergeCell ref="F102:G102"/>
    <mergeCell ref="H102:I102"/>
    <mergeCell ref="P102:R102"/>
    <mergeCell ref="A97:B97"/>
    <mergeCell ref="F97:G97"/>
    <mergeCell ref="H97:I97"/>
    <mergeCell ref="P97:R97"/>
    <mergeCell ref="A98:B98"/>
    <mergeCell ref="F98:G98"/>
    <mergeCell ref="H98:I98"/>
    <mergeCell ref="P98:R98"/>
    <mergeCell ref="A99:B99"/>
    <mergeCell ref="F99:G99"/>
    <mergeCell ref="H99:I99"/>
    <mergeCell ref="P99:R99"/>
    <mergeCell ref="A94:B94"/>
    <mergeCell ref="F94:G94"/>
    <mergeCell ref="H94:I94"/>
    <mergeCell ref="P94:R94"/>
    <mergeCell ref="A95:B95"/>
    <mergeCell ref="F95:G95"/>
    <mergeCell ref="H95:I95"/>
    <mergeCell ref="P95:R95"/>
    <mergeCell ref="A96:B96"/>
    <mergeCell ref="F96:G96"/>
    <mergeCell ref="H96:I96"/>
    <mergeCell ref="P96:R96"/>
    <mergeCell ref="A91:B91"/>
    <mergeCell ref="F91:G91"/>
    <mergeCell ref="H91:I91"/>
    <mergeCell ref="P91:R91"/>
    <mergeCell ref="A92:B92"/>
    <mergeCell ref="F92:G92"/>
    <mergeCell ref="H92:I92"/>
    <mergeCell ref="P92:R92"/>
    <mergeCell ref="A93:B93"/>
    <mergeCell ref="F93:G93"/>
    <mergeCell ref="H93:I93"/>
    <mergeCell ref="P93:R93"/>
    <mergeCell ref="A88:B88"/>
    <mergeCell ref="F88:G88"/>
    <mergeCell ref="H88:I88"/>
    <mergeCell ref="P88:R88"/>
    <mergeCell ref="A89:B89"/>
    <mergeCell ref="F89:G89"/>
    <mergeCell ref="H89:I89"/>
    <mergeCell ref="P89:R89"/>
    <mergeCell ref="A90:B90"/>
    <mergeCell ref="F90:G90"/>
    <mergeCell ref="H90:I90"/>
    <mergeCell ref="P90:R90"/>
    <mergeCell ref="A85:B85"/>
    <mergeCell ref="F85:G85"/>
    <mergeCell ref="H85:I85"/>
    <mergeCell ref="P85:R85"/>
    <mergeCell ref="A86:B86"/>
    <mergeCell ref="F86:G86"/>
    <mergeCell ref="H86:I86"/>
    <mergeCell ref="P86:R86"/>
    <mergeCell ref="A87:B87"/>
    <mergeCell ref="F87:G87"/>
    <mergeCell ref="H87:I87"/>
    <mergeCell ref="P87:R87"/>
    <mergeCell ref="A82:B82"/>
    <mergeCell ref="F82:G82"/>
    <mergeCell ref="H82:I82"/>
    <mergeCell ref="P82:R82"/>
    <mergeCell ref="A83:B83"/>
    <mergeCell ref="F83:G83"/>
    <mergeCell ref="H83:I83"/>
    <mergeCell ref="P83:R83"/>
    <mergeCell ref="A84:B84"/>
    <mergeCell ref="F84:G84"/>
    <mergeCell ref="H84:I84"/>
    <mergeCell ref="P84:R84"/>
    <mergeCell ref="A79:B79"/>
    <mergeCell ref="F79:G79"/>
    <mergeCell ref="H79:I79"/>
    <mergeCell ref="P79:R79"/>
    <mergeCell ref="A80:B80"/>
    <mergeCell ref="F80:G80"/>
    <mergeCell ref="H80:I80"/>
    <mergeCell ref="P80:R80"/>
    <mergeCell ref="A81:B81"/>
    <mergeCell ref="F81:G81"/>
    <mergeCell ref="H81:I81"/>
    <mergeCell ref="P81:R81"/>
    <mergeCell ref="A76:B76"/>
    <mergeCell ref="F76:G76"/>
    <mergeCell ref="H76:I76"/>
    <mergeCell ref="P76:R76"/>
    <mergeCell ref="A77:B77"/>
    <mergeCell ref="F77:G77"/>
    <mergeCell ref="H77:I77"/>
    <mergeCell ref="P77:R77"/>
    <mergeCell ref="A78:B78"/>
    <mergeCell ref="F78:G78"/>
    <mergeCell ref="H78:I78"/>
    <mergeCell ref="P78:R78"/>
    <mergeCell ref="A73:B73"/>
    <mergeCell ref="F73:G73"/>
    <mergeCell ref="H73:I73"/>
    <mergeCell ref="P73:R73"/>
    <mergeCell ref="A74:B74"/>
    <mergeCell ref="F74:G74"/>
    <mergeCell ref="H74:I74"/>
    <mergeCell ref="P74:R74"/>
    <mergeCell ref="A75:B75"/>
    <mergeCell ref="F75:G75"/>
    <mergeCell ref="H75:I75"/>
    <mergeCell ref="P75:R75"/>
    <mergeCell ref="A70:B70"/>
    <mergeCell ref="F70:G70"/>
    <mergeCell ref="H70:I70"/>
    <mergeCell ref="P70:R70"/>
    <mergeCell ref="A71:B71"/>
    <mergeCell ref="F71:G71"/>
    <mergeCell ref="H71:I71"/>
    <mergeCell ref="P71:R71"/>
    <mergeCell ref="A72:B72"/>
    <mergeCell ref="F72:G72"/>
    <mergeCell ref="H72:I72"/>
    <mergeCell ref="P72:R72"/>
    <mergeCell ref="A67:B67"/>
    <mergeCell ref="F67:G67"/>
    <mergeCell ref="H67:I67"/>
    <mergeCell ref="P67:R67"/>
    <mergeCell ref="A68:B68"/>
    <mergeCell ref="F68:G68"/>
    <mergeCell ref="H68:I68"/>
    <mergeCell ref="P68:R68"/>
    <mergeCell ref="A69:B69"/>
    <mergeCell ref="F69:G69"/>
    <mergeCell ref="H69:I69"/>
    <mergeCell ref="P69:R69"/>
    <mergeCell ref="A64:B64"/>
    <mergeCell ref="F64:G64"/>
    <mergeCell ref="H64:I64"/>
    <mergeCell ref="P64:R64"/>
    <mergeCell ref="A65:B65"/>
    <mergeCell ref="F65:G65"/>
    <mergeCell ref="H65:I65"/>
    <mergeCell ref="P65:R65"/>
    <mergeCell ref="A66:B66"/>
    <mergeCell ref="F66:G66"/>
    <mergeCell ref="H66:I66"/>
    <mergeCell ref="P66:R66"/>
    <mergeCell ref="E11:R11"/>
    <mergeCell ref="A12:D13"/>
    <mergeCell ref="E12:U13"/>
    <mergeCell ref="A14:D14"/>
    <mergeCell ref="E14:U14"/>
    <mergeCell ref="A16:Y16"/>
    <mergeCell ref="A3:BL3"/>
    <mergeCell ref="A5:BI5"/>
    <mergeCell ref="A6:C6"/>
    <mergeCell ref="E6:N6"/>
    <mergeCell ref="A8:C8"/>
    <mergeCell ref="E8:N8"/>
    <mergeCell ref="AM8:AU11"/>
    <mergeCell ref="A10:C10"/>
    <mergeCell ref="E10:R10"/>
    <mergeCell ref="A11:C11"/>
    <mergeCell ref="T18:T19"/>
    <mergeCell ref="U18:U19"/>
    <mergeCell ref="V18:Y18"/>
    <mergeCell ref="A20:C28"/>
    <mergeCell ref="D20:E28"/>
    <mergeCell ref="F20:H28"/>
    <mergeCell ref="J20:O20"/>
    <mergeCell ref="P20:S20"/>
    <mergeCell ref="I21:I28"/>
    <mergeCell ref="J21:O21"/>
    <mergeCell ref="A18:C19"/>
    <mergeCell ref="D18:E19"/>
    <mergeCell ref="F18:H19"/>
    <mergeCell ref="I18:I19"/>
    <mergeCell ref="J18:O19"/>
    <mergeCell ref="P18:S19"/>
    <mergeCell ref="J25:O25"/>
    <mergeCell ref="P25:S25"/>
    <mergeCell ref="J26:O26"/>
    <mergeCell ref="P26:S26"/>
    <mergeCell ref="J27:O27"/>
    <mergeCell ref="P27:S27"/>
    <mergeCell ref="P21:S21"/>
    <mergeCell ref="J22:O22"/>
    <mergeCell ref="P22:S22"/>
    <mergeCell ref="J23:O23"/>
    <mergeCell ref="P23:S23"/>
    <mergeCell ref="J24:O24"/>
    <mergeCell ref="P24:S24"/>
    <mergeCell ref="J28:O28"/>
    <mergeCell ref="P28:S28"/>
    <mergeCell ref="A31:Y31"/>
    <mergeCell ref="A33:H34"/>
    <mergeCell ref="I33:N34"/>
    <mergeCell ref="O33:O34"/>
    <mergeCell ref="P33:R34"/>
    <mergeCell ref="S33:S34"/>
    <mergeCell ref="T33:T34"/>
    <mergeCell ref="U33:U34"/>
    <mergeCell ref="A39:Y39"/>
    <mergeCell ref="A41:B41"/>
    <mergeCell ref="C41:Y41"/>
    <mergeCell ref="A42:B42"/>
    <mergeCell ref="C42:Y42"/>
    <mergeCell ref="A43:B43"/>
    <mergeCell ref="C43:Y43"/>
    <mergeCell ref="V33:Y33"/>
    <mergeCell ref="A35:H35"/>
    <mergeCell ref="I35:N35"/>
    <mergeCell ref="P35:R35"/>
    <mergeCell ref="A36:H36"/>
    <mergeCell ref="I36:N36"/>
    <mergeCell ref="P36:R36"/>
    <mergeCell ref="U45:U46"/>
    <mergeCell ref="V45:Y45"/>
    <mergeCell ref="A47:B47"/>
    <mergeCell ref="F47:I47"/>
    <mergeCell ref="L47:N47"/>
    <mergeCell ref="P47:R47"/>
    <mergeCell ref="K45:K46"/>
    <mergeCell ref="L45:N46"/>
    <mergeCell ref="O45:O46"/>
    <mergeCell ref="P45:R46"/>
    <mergeCell ref="S45:S46"/>
    <mergeCell ref="T45:T46"/>
    <mergeCell ref="A45:B46"/>
    <mergeCell ref="C45:C46"/>
    <mergeCell ref="D45:D46"/>
    <mergeCell ref="E45:E46"/>
    <mergeCell ref="F45:I46"/>
    <mergeCell ref="J45:J46"/>
    <mergeCell ref="A50:B50"/>
    <mergeCell ref="F50:I50"/>
    <mergeCell ref="L50:N50"/>
    <mergeCell ref="P50:R50"/>
    <mergeCell ref="A51:B51"/>
    <mergeCell ref="F51:I51"/>
    <mergeCell ref="L51:N51"/>
    <mergeCell ref="P51:R51"/>
    <mergeCell ref="A48:B48"/>
    <mergeCell ref="F48:I48"/>
    <mergeCell ref="L48:N48"/>
    <mergeCell ref="P48:R48"/>
    <mergeCell ref="A49:B49"/>
    <mergeCell ref="F49:I49"/>
    <mergeCell ref="L49:N49"/>
    <mergeCell ref="P49:R49"/>
    <mergeCell ref="A52:B52"/>
    <mergeCell ref="F52:I52"/>
    <mergeCell ref="L52:N52"/>
    <mergeCell ref="P52:R52"/>
    <mergeCell ref="A53:B53"/>
    <mergeCell ref="C53:F53"/>
    <mergeCell ref="G53:I53"/>
    <mergeCell ref="J53:L53"/>
    <mergeCell ref="P53:S53"/>
    <mergeCell ref="M58:M59"/>
    <mergeCell ref="N58:N59"/>
    <mergeCell ref="O58:O59"/>
    <mergeCell ref="P58:R59"/>
    <mergeCell ref="S58:S59"/>
    <mergeCell ref="A56:Y56"/>
    <mergeCell ref="A58:B59"/>
    <mergeCell ref="C58:C59"/>
    <mergeCell ref="D58:D59"/>
    <mergeCell ref="E58:E59"/>
    <mergeCell ref="F58:G59"/>
    <mergeCell ref="H58:I59"/>
    <mergeCell ref="J58:J59"/>
    <mergeCell ref="K58:K59"/>
    <mergeCell ref="L58:L59"/>
    <mergeCell ref="U58:U59"/>
    <mergeCell ref="V58:Y58"/>
    <mergeCell ref="T58:T59"/>
    <mergeCell ref="A110:B110"/>
    <mergeCell ref="F110:G110"/>
    <mergeCell ref="H110:I110"/>
    <mergeCell ref="P110:R110"/>
    <mergeCell ref="A111:B111"/>
    <mergeCell ref="F111:G111"/>
    <mergeCell ref="H111:I111"/>
    <mergeCell ref="P111:R111"/>
    <mergeCell ref="A60:B60"/>
    <mergeCell ref="F60:G60"/>
    <mergeCell ref="H60:I60"/>
    <mergeCell ref="P60:R60"/>
    <mergeCell ref="A61:B61"/>
    <mergeCell ref="F61:G61"/>
    <mergeCell ref="H61:I61"/>
    <mergeCell ref="P61:R61"/>
    <mergeCell ref="A62:B62"/>
    <mergeCell ref="F62:G62"/>
    <mergeCell ref="H62:I62"/>
    <mergeCell ref="P62:R62"/>
    <mergeCell ref="A63:B63"/>
    <mergeCell ref="F63:G63"/>
    <mergeCell ref="H63:I63"/>
    <mergeCell ref="P63:R63"/>
    <mergeCell ref="A114:B114"/>
    <mergeCell ref="F114:G114"/>
    <mergeCell ref="H114:I114"/>
    <mergeCell ref="P114:R114"/>
    <mergeCell ref="A115:B115"/>
    <mergeCell ref="F115:G115"/>
    <mergeCell ref="H115:I115"/>
    <mergeCell ref="P115:R115"/>
    <mergeCell ref="A112:B112"/>
    <mergeCell ref="F112:G112"/>
    <mergeCell ref="H112:I112"/>
    <mergeCell ref="P112:R112"/>
    <mergeCell ref="A113:B113"/>
    <mergeCell ref="F113:G113"/>
    <mergeCell ref="H113:I113"/>
    <mergeCell ref="P113:R113"/>
    <mergeCell ref="A118:B118"/>
    <mergeCell ref="F118:G118"/>
    <mergeCell ref="H118:I118"/>
    <mergeCell ref="P118:R118"/>
    <mergeCell ref="A119:B119"/>
    <mergeCell ref="F119:G119"/>
    <mergeCell ref="H119:I119"/>
    <mergeCell ref="P119:R119"/>
    <mergeCell ref="A116:B116"/>
    <mergeCell ref="F116:G116"/>
    <mergeCell ref="H116:I116"/>
    <mergeCell ref="P116:R116"/>
    <mergeCell ref="A117:B117"/>
    <mergeCell ref="F117:G117"/>
    <mergeCell ref="H117:I117"/>
    <mergeCell ref="P117:R117"/>
    <mergeCell ref="A122:B122"/>
    <mergeCell ref="F122:G122"/>
    <mergeCell ref="H122:I122"/>
    <mergeCell ref="P122:R122"/>
    <mergeCell ref="A123:B123"/>
    <mergeCell ref="F123:G123"/>
    <mergeCell ref="H123:I123"/>
    <mergeCell ref="P123:R123"/>
    <mergeCell ref="A120:B120"/>
    <mergeCell ref="F120:G120"/>
    <mergeCell ref="H120:I120"/>
    <mergeCell ref="P120:R120"/>
    <mergeCell ref="A121:B121"/>
    <mergeCell ref="F121:G121"/>
    <mergeCell ref="H121:I121"/>
    <mergeCell ref="P121:R121"/>
    <mergeCell ref="A126:B126"/>
    <mergeCell ref="F126:G126"/>
    <mergeCell ref="H126:I126"/>
    <mergeCell ref="P126:R126"/>
    <mergeCell ref="A127:B127"/>
    <mergeCell ref="F127:G127"/>
    <mergeCell ref="H127:I127"/>
    <mergeCell ref="P127:R127"/>
    <mergeCell ref="A124:B124"/>
    <mergeCell ref="F124:G124"/>
    <mergeCell ref="H124:I124"/>
    <mergeCell ref="P124:R124"/>
    <mergeCell ref="A125:B125"/>
    <mergeCell ref="F125:G125"/>
    <mergeCell ref="H125:I125"/>
    <mergeCell ref="P125:R125"/>
    <mergeCell ref="A130:B130"/>
    <mergeCell ref="F130:G130"/>
    <mergeCell ref="H130:I130"/>
    <mergeCell ref="P130:R130"/>
    <mergeCell ref="A131:B131"/>
    <mergeCell ref="F131:G131"/>
    <mergeCell ref="H131:I131"/>
    <mergeCell ref="P131:R131"/>
    <mergeCell ref="A128:B128"/>
    <mergeCell ref="F128:G128"/>
    <mergeCell ref="H128:I128"/>
    <mergeCell ref="P128:R128"/>
    <mergeCell ref="A129:B129"/>
    <mergeCell ref="F129:G129"/>
    <mergeCell ref="H129:I129"/>
    <mergeCell ref="P129:R129"/>
    <mergeCell ref="A134:B134"/>
    <mergeCell ref="F134:G134"/>
    <mergeCell ref="H134:I134"/>
    <mergeCell ref="P134:R134"/>
    <mergeCell ref="A135:B135"/>
    <mergeCell ref="F135:G135"/>
    <mergeCell ref="H135:I135"/>
    <mergeCell ref="P135:R135"/>
    <mergeCell ref="A132:B132"/>
    <mergeCell ref="F132:G132"/>
    <mergeCell ref="H132:I132"/>
    <mergeCell ref="P132:R132"/>
    <mergeCell ref="A133:B133"/>
    <mergeCell ref="F133:G133"/>
    <mergeCell ref="H133:I133"/>
    <mergeCell ref="P133:R133"/>
    <mergeCell ref="A138:B138"/>
    <mergeCell ref="F138:G138"/>
    <mergeCell ref="H138:I138"/>
    <mergeCell ref="P138:R138"/>
    <mergeCell ref="A139:B139"/>
    <mergeCell ref="F139:G139"/>
    <mergeCell ref="H139:I139"/>
    <mergeCell ref="P139:R139"/>
    <mergeCell ref="A136:B136"/>
    <mergeCell ref="F136:G136"/>
    <mergeCell ref="H136:I136"/>
    <mergeCell ref="P136:R136"/>
    <mergeCell ref="A137:B137"/>
    <mergeCell ref="F137:G137"/>
    <mergeCell ref="H137:I137"/>
    <mergeCell ref="P137:R137"/>
    <mergeCell ref="A142:B142"/>
    <mergeCell ref="F142:G142"/>
    <mergeCell ref="H142:I142"/>
    <mergeCell ref="P142:R142"/>
    <mergeCell ref="A143:B143"/>
    <mergeCell ref="F143:G143"/>
    <mergeCell ref="H143:I143"/>
    <mergeCell ref="P143:R143"/>
    <mergeCell ref="A140:B140"/>
    <mergeCell ref="F140:G140"/>
    <mergeCell ref="H140:I140"/>
    <mergeCell ref="P140:R140"/>
    <mergeCell ref="A141:B141"/>
    <mergeCell ref="F141:G141"/>
    <mergeCell ref="H141:I141"/>
    <mergeCell ref="P141:R141"/>
    <mergeCell ref="A146:B146"/>
    <mergeCell ref="F146:G146"/>
    <mergeCell ref="H146:I146"/>
    <mergeCell ref="P146:R146"/>
    <mergeCell ref="A147:B147"/>
    <mergeCell ref="F147:G147"/>
    <mergeCell ref="H147:I147"/>
    <mergeCell ref="P147:R147"/>
    <mergeCell ref="A144:B144"/>
    <mergeCell ref="F144:G144"/>
    <mergeCell ref="H144:I144"/>
    <mergeCell ref="P144:R144"/>
    <mergeCell ref="A145:B145"/>
    <mergeCell ref="F145:G145"/>
    <mergeCell ref="H145:I145"/>
    <mergeCell ref="P145:R145"/>
    <mergeCell ref="A150:B150"/>
    <mergeCell ref="F150:G150"/>
    <mergeCell ref="H150:I150"/>
    <mergeCell ref="P150:R150"/>
    <mergeCell ref="A151:B151"/>
    <mergeCell ref="F151:G151"/>
    <mergeCell ref="H151:I151"/>
    <mergeCell ref="P151:R151"/>
    <mergeCell ref="A148:B148"/>
    <mergeCell ref="F148:G148"/>
    <mergeCell ref="H148:I148"/>
    <mergeCell ref="P148:R148"/>
    <mergeCell ref="A149:B149"/>
    <mergeCell ref="F149:G149"/>
    <mergeCell ref="H149:I149"/>
    <mergeCell ref="P149:R149"/>
    <mergeCell ref="A154:B154"/>
    <mergeCell ref="F154:G154"/>
    <mergeCell ref="H154:I154"/>
    <mergeCell ref="P154:R154"/>
    <mergeCell ref="A155:B155"/>
    <mergeCell ref="F155:G155"/>
    <mergeCell ref="H155:I155"/>
    <mergeCell ref="P155:R155"/>
    <mergeCell ref="A152:B152"/>
    <mergeCell ref="F152:G152"/>
    <mergeCell ref="H152:I152"/>
    <mergeCell ref="P152:R152"/>
    <mergeCell ref="A153:B153"/>
    <mergeCell ref="F153:G153"/>
    <mergeCell ref="H153:I153"/>
    <mergeCell ref="P153:R153"/>
    <mergeCell ref="A158:B158"/>
    <mergeCell ref="F158:G158"/>
    <mergeCell ref="H158:I158"/>
    <mergeCell ref="P158:R158"/>
    <mergeCell ref="A156:B156"/>
    <mergeCell ref="F156:G156"/>
    <mergeCell ref="H156:I156"/>
    <mergeCell ref="P156:R156"/>
    <mergeCell ref="A157:B157"/>
    <mergeCell ref="F157:G157"/>
    <mergeCell ref="H157:I157"/>
    <mergeCell ref="P157:R157"/>
    <mergeCell ref="P159:S159"/>
    <mergeCell ref="A163:Y163"/>
    <mergeCell ref="E165:J165"/>
    <mergeCell ref="K165:P165"/>
    <mergeCell ref="E166:F166"/>
    <mergeCell ref="G166:H166"/>
    <mergeCell ref="K166:P169"/>
    <mergeCell ref="E167:F169"/>
    <mergeCell ref="G167:H169"/>
    <mergeCell ref="I167:I169"/>
    <mergeCell ref="Q169:T169"/>
    <mergeCell ref="J167:J169"/>
    <mergeCell ref="A170:C170"/>
    <mergeCell ref="G170:H170"/>
    <mergeCell ref="K170:N170"/>
    <mergeCell ref="A171:A182"/>
    <mergeCell ref="B171:C171"/>
    <mergeCell ref="G171:H171"/>
    <mergeCell ref="K171:N171"/>
    <mergeCell ref="B172:C172"/>
    <mergeCell ref="G172:H172"/>
    <mergeCell ref="K172:N172"/>
    <mergeCell ref="B173:C173"/>
    <mergeCell ref="G173:H173"/>
    <mergeCell ref="K173:N173"/>
    <mergeCell ref="B174:C174"/>
    <mergeCell ref="G174:H174"/>
    <mergeCell ref="K174:N174"/>
    <mergeCell ref="B177:C177"/>
    <mergeCell ref="G177:H177"/>
    <mergeCell ref="K177:N177"/>
    <mergeCell ref="B178:C178"/>
    <mergeCell ref="G178:H178"/>
    <mergeCell ref="K178:N178"/>
    <mergeCell ref="B175:C175"/>
    <mergeCell ref="G175:H175"/>
    <mergeCell ref="K175:N175"/>
    <mergeCell ref="B176:C176"/>
    <mergeCell ref="G176:H176"/>
    <mergeCell ref="K176:N176"/>
    <mergeCell ref="B181:C181"/>
    <mergeCell ref="G181:H181"/>
    <mergeCell ref="K181:N181"/>
    <mergeCell ref="B182:C182"/>
    <mergeCell ref="G182:H182"/>
    <mergeCell ref="K182:N182"/>
    <mergeCell ref="B179:C179"/>
    <mergeCell ref="G179:H179"/>
    <mergeCell ref="K179:N179"/>
    <mergeCell ref="B180:C180"/>
    <mergeCell ref="G180:H180"/>
    <mergeCell ref="K180:N180"/>
    <mergeCell ref="O185:Q185"/>
    <mergeCell ref="U185:X185"/>
    <mergeCell ref="AB185:AC185"/>
    <mergeCell ref="AD185:AF185"/>
    <mergeCell ref="A183:C183"/>
    <mergeCell ref="G183:H183"/>
    <mergeCell ref="K183:N183"/>
    <mergeCell ref="A185:B185"/>
    <mergeCell ref="C185:E185"/>
    <mergeCell ref="G185:I185"/>
    <mergeCell ref="K185:L185"/>
  </mergeCells>
  <conditionalFormatting sqref="Y159">
    <cfRule type="cellIs" dxfId="183" priority="105" stopIfTrue="1" operator="lessThan">
      <formula>0.6</formula>
    </cfRule>
  </conditionalFormatting>
  <conditionalFormatting sqref="Y159">
    <cfRule type="cellIs" dxfId="182" priority="108" stopIfTrue="1" operator="greaterThanOrEqual">
      <formula>0.9</formula>
    </cfRule>
  </conditionalFormatting>
  <conditionalFormatting sqref="Y159">
    <cfRule type="cellIs" dxfId="181" priority="107" stopIfTrue="1" operator="between">
      <formula>0.6</formula>
      <formula>0.8</formula>
    </cfRule>
  </conditionalFormatting>
  <conditionalFormatting sqref="Y159">
    <cfRule type="cellIs" dxfId="180" priority="106" stopIfTrue="1" operator="between">
      <formula>0.8</formula>
      <formula>0.899999999999999</formula>
    </cfRule>
  </conditionalFormatting>
  <conditionalFormatting sqref="Y20:Y28">
    <cfRule type="iconSet" priority="41">
      <iconSet iconSet="4Arrows" showValue="0">
        <cfvo type="percent" val="0"/>
        <cfvo type="num" val="0.6"/>
        <cfvo type="num" val="0.8"/>
        <cfvo type="num" val="0.9"/>
      </iconSet>
    </cfRule>
    <cfRule type="cellIs" dxfId="179" priority="42" operator="lessThan">
      <formula>0.6</formula>
    </cfRule>
    <cfRule type="cellIs" dxfId="178" priority="43" operator="between">
      <formula>0.8</formula>
      <formula>0.899999999999999</formula>
    </cfRule>
    <cfRule type="cellIs" dxfId="177" priority="44" operator="between">
      <formula>0.6</formula>
      <formula>0.8</formula>
    </cfRule>
    <cfRule type="cellIs" dxfId="176" priority="45" operator="greaterThanOrEqual">
      <formula>0.9</formula>
    </cfRule>
  </conditionalFormatting>
  <conditionalFormatting sqref="Y35:Y36">
    <cfRule type="iconSet" priority="36">
      <iconSet iconSet="4Arrows" showValue="0">
        <cfvo type="percent" val="0"/>
        <cfvo type="num" val="0.6"/>
        <cfvo type="num" val="0.8"/>
        <cfvo type="num" val="0.9"/>
      </iconSet>
    </cfRule>
    <cfRule type="cellIs" dxfId="175" priority="37" operator="lessThan">
      <formula>0.6</formula>
    </cfRule>
    <cfRule type="cellIs" dxfId="174" priority="38" operator="between">
      <formula>0.8</formula>
      <formula>0.899999999999999</formula>
    </cfRule>
    <cfRule type="cellIs" dxfId="173" priority="39" operator="between">
      <formula>0.6</formula>
      <formula>0.8</formula>
    </cfRule>
    <cfRule type="cellIs" dxfId="172" priority="40" operator="greaterThanOrEqual">
      <formula>0.9</formula>
    </cfRule>
  </conditionalFormatting>
  <conditionalFormatting sqref="Y47:Y50">
    <cfRule type="iconSet" priority="31">
      <iconSet iconSet="4Arrows" showValue="0">
        <cfvo type="percent" val="0"/>
        <cfvo type="num" val="0.6"/>
        <cfvo type="num" val="0.8"/>
        <cfvo type="num" val="0.9"/>
      </iconSet>
    </cfRule>
    <cfRule type="cellIs" dxfId="171" priority="32" operator="lessThan">
      <formula>0.6</formula>
    </cfRule>
    <cfRule type="cellIs" dxfId="170" priority="33" operator="between">
      <formula>0.8</formula>
      <formula>0.899999999999999</formula>
    </cfRule>
    <cfRule type="cellIs" dxfId="169" priority="34" operator="between">
      <formula>0.6</formula>
      <formula>0.8</formula>
    </cfRule>
    <cfRule type="cellIs" dxfId="168" priority="35" operator="greaterThanOrEqual">
      <formula>0.9</formula>
    </cfRule>
  </conditionalFormatting>
  <conditionalFormatting sqref="Y60">
    <cfRule type="iconSet" priority="26">
      <iconSet iconSet="4Arrows" showValue="0">
        <cfvo type="percent" val="0"/>
        <cfvo type="num" val="0.6"/>
        <cfvo type="num" val="0.8"/>
        <cfvo type="num" val="0.9"/>
      </iconSet>
    </cfRule>
    <cfRule type="cellIs" dxfId="167" priority="27" operator="lessThan">
      <formula>0.6</formula>
    </cfRule>
    <cfRule type="cellIs" dxfId="166" priority="28" operator="between">
      <formula>0.8</formula>
      <formula>0.899999999999999</formula>
    </cfRule>
    <cfRule type="cellIs" dxfId="165" priority="29" operator="between">
      <formula>0.6</formula>
      <formula>0.8</formula>
    </cfRule>
    <cfRule type="cellIs" dxfId="164" priority="30" operator="greaterThanOrEqual">
      <formula>0.9</formula>
    </cfRule>
  </conditionalFormatting>
  <conditionalFormatting sqref="J171:J183">
    <cfRule type="iconSet" priority="21">
      <iconSet iconSet="4Arrows" showValue="0">
        <cfvo type="percent" val="0"/>
        <cfvo type="num" val="0.6"/>
        <cfvo type="num" val="0.8"/>
        <cfvo type="num" val="0.9"/>
      </iconSet>
    </cfRule>
    <cfRule type="cellIs" dxfId="163" priority="22" operator="lessThan">
      <formula>0.6</formula>
    </cfRule>
    <cfRule type="cellIs" dxfId="162" priority="23" operator="between">
      <formula>0.8</formula>
      <formula>0.899999999999999</formula>
    </cfRule>
    <cfRule type="cellIs" dxfId="161" priority="24" operator="between">
      <formula>0.6</formula>
      <formula>0.8</formula>
    </cfRule>
    <cfRule type="cellIs" dxfId="160" priority="25" operator="greaterThanOrEqual">
      <formula>0.9</formula>
    </cfRule>
  </conditionalFormatting>
  <conditionalFormatting sqref="T171:T182">
    <cfRule type="iconSet" priority="16">
      <iconSet iconSet="4Arrows" showValue="0">
        <cfvo type="percent" val="0"/>
        <cfvo type="num" val="0.6"/>
        <cfvo type="num" val="0.8"/>
        <cfvo type="num" val="0.9"/>
      </iconSet>
    </cfRule>
    <cfRule type="cellIs" dxfId="159" priority="17" operator="lessThan">
      <formula>0.6</formula>
    </cfRule>
    <cfRule type="cellIs" dxfId="158" priority="18" operator="between">
      <formula>0.8</formula>
      <formula>0.899999999999999</formula>
    </cfRule>
    <cfRule type="cellIs" dxfId="157" priority="19" operator="between">
      <formula>0.6</formula>
      <formula>0.8</formula>
    </cfRule>
    <cfRule type="cellIs" dxfId="156" priority="20" operator="greaterThanOrEqual">
      <formula>0.9</formula>
    </cfRule>
  </conditionalFormatting>
  <conditionalFormatting sqref="J167">
    <cfRule type="iconSet" priority="11">
      <iconSet iconSet="4Arrows" showValue="0">
        <cfvo type="percent" val="0"/>
        <cfvo type="num" val="0.6"/>
        <cfvo type="num" val="0.8"/>
        <cfvo type="num" val="0.9"/>
      </iconSet>
    </cfRule>
    <cfRule type="cellIs" dxfId="155" priority="12" operator="lessThan">
      <formula>0.6</formula>
    </cfRule>
    <cfRule type="cellIs" dxfId="154" priority="13" operator="between">
      <formula>0.8</formula>
      <formula>0.899999999999999</formula>
    </cfRule>
    <cfRule type="cellIs" dxfId="153" priority="14" operator="between">
      <formula>0.6</formula>
      <formula>0.8</formula>
    </cfRule>
    <cfRule type="cellIs" dxfId="152" priority="15" operator="greaterThanOrEqual">
      <formula>0.9</formula>
    </cfRule>
  </conditionalFormatting>
  <conditionalFormatting sqref="Y61:Y158">
    <cfRule type="iconSet" priority="1">
      <iconSet iconSet="4Arrows" showValue="0">
        <cfvo type="percent" val="0"/>
        <cfvo type="num" val="0.6"/>
        <cfvo type="num" val="0.8"/>
        <cfvo type="num" val="0.9"/>
      </iconSet>
    </cfRule>
    <cfRule type="cellIs" dxfId="151" priority="2" operator="lessThan">
      <formula>0.6</formula>
    </cfRule>
    <cfRule type="cellIs" dxfId="150" priority="3" operator="between">
      <formula>0.8</formula>
      <formula>0.899999999999999</formula>
    </cfRule>
    <cfRule type="cellIs" dxfId="149" priority="4" operator="between">
      <formula>0.6</formula>
      <formula>0.8</formula>
    </cfRule>
    <cfRule type="cellIs" dxfId="148" priority="5"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XDK213"/>
  <sheetViews>
    <sheetView zoomScale="20" zoomScaleNormal="20" workbookViewId="0">
      <selection activeCell="Z21" sqref="Z21"/>
    </sheetView>
  </sheetViews>
  <sheetFormatPr baseColWidth="10" defaultRowHeight="12.75" x14ac:dyDescent="0.25"/>
  <cols>
    <col min="1" max="2" width="48.85546875" style="2" customWidth="1"/>
    <col min="3" max="3" width="69.7109375" style="2" customWidth="1"/>
    <col min="4" max="4" width="66.7109375" style="2" customWidth="1"/>
    <col min="5" max="5" width="71.28515625" style="2" customWidth="1"/>
    <col min="6" max="8" width="63.28515625" style="2" customWidth="1"/>
    <col min="9" max="9" width="93.7109375" style="2" customWidth="1"/>
    <col min="10" max="10" width="82.28515625" style="2" customWidth="1"/>
    <col min="11" max="11" width="59.7109375" style="2" customWidth="1"/>
    <col min="12" max="12" width="48.85546875" style="2" customWidth="1"/>
    <col min="13" max="13" width="59.85546875" style="2" customWidth="1"/>
    <col min="14" max="14" width="47" style="2" customWidth="1"/>
    <col min="15" max="15" width="53.85546875" style="2" customWidth="1"/>
    <col min="16" max="18" width="37.85546875" style="2" customWidth="1"/>
    <col min="19" max="19" width="26.42578125" style="73" customWidth="1"/>
    <col min="20" max="20" width="30.85546875" style="2" customWidth="1"/>
    <col min="21" max="21" width="30.42578125" style="2" customWidth="1"/>
    <col min="22" max="23" width="30.28515625" style="2" customWidth="1"/>
    <col min="24" max="24" width="22.42578125" style="2" customWidth="1"/>
    <col min="25" max="25" width="27" style="2" customWidth="1"/>
    <col min="26" max="36" width="22.42578125" style="2" customWidth="1"/>
    <col min="37" max="56" width="18.28515625" style="2" customWidth="1"/>
    <col min="57" max="57" width="17.140625" style="2" customWidth="1"/>
    <col min="58" max="58" width="19.28515625" style="2" customWidth="1"/>
    <col min="59" max="59" width="17.42578125" style="2" customWidth="1"/>
    <col min="60" max="60" width="20.7109375" style="2" customWidth="1"/>
    <col min="61" max="61" width="21.42578125" style="2" customWidth="1"/>
    <col min="62" max="62" width="21" style="2" customWidth="1"/>
    <col min="63" max="63" width="16" style="2" customWidth="1"/>
    <col min="64" max="64" width="14.42578125" style="2" customWidth="1"/>
    <col min="65" max="65" width="74.42578125" style="6" customWidth="1"/>
    <col min="66" max="66" width="101.42578125" style="6" customWidth="1"/>
    <col min="67" max="261" width="11.42578125" style="2" customWidth="1"/>
    <col min="262" max="263" width="21.28515625" style="2" customWidth="1"/>
    <col min="264" max="264" width="37.140625" style="2" customWidth="1"/>
    <col min="265" max="265" width="49.28515625" style="2" customWidth="1"/>
    <col min="266" max="266" width="18.42578125" style="2" customWidth="1"/>
    <col min="267" max="267" width="62.28515625" style="2" customWidth="1"/>
    <col min="268" max="268" width="21.7109375" style="2" customWidth="1"/>
    <col min="269" max="269" width="18.42578125" style="2" customWidth="1"/>
    <col min="270" max="270" width="63" style="2" customWidth="1"/>
    <col min="271" max="271" width="22.28515625" style="2" customWidth="1"/>
    <col min="272" max="272" width="21" style="2" customWidth="1"/>
    <col min="273" max="276" width="15.85546875" style="2" customWidth="1"/>
    <col min="277" max="277" width="26.140625" style="2" customWidth="1"/>
    <col min="278" max="289" width="10.7109375" style="2" customWidth="1"/>
    <col min="290" max="297" width="0" style="2" hidden="1" customWidth="1"/>
    <col min="298" max="299" width="15.42578125" style="2" customWidth="1"/>
    <col min="300" max="300" width="18.7109375" style="2" customWidth="1"/>
    <col min="301" max="301" width="18.42578125" style="2" customWidth="1"/>
    <col min="302" max="303" width="15.42578125" style="2" customWidth="1"/>
    <col min="304" max="304" width="18.140625" style="2" customWidth="1"/>
    <col min="305" max="305" width="20.42578125" style="2" customWidth="1"/>
    <col min="306" max="306" width="18.140625" style="2" customWidth="1"/>
    <col min="307" max="307" width="15.42578125" style="2" customWidth="1"/>
    <col min="308" max="308" width="20" style="2" customWidth="1"/>
    <col min="309" max="309" width="18.140625" style="2" customWidth="1"/>
    <col min="310" max="310" width="15.42578125" style="2" customWidth="1"/>
    <col min="311" max="311" width="18.7109375" style="2" customWidth="1"/>
    <col min="312" max="312" width="15.42578125" style="2" customWidth="1"/>
    <col min="313" max="313" width="17.140625" style="2" customWidth="1"/>
    <col min="314" max="314" width="19.28515625" style="2" customWidth="1"/>
    <col min="315" max="315" width="17.42578125" style="2" customWidth="1"/>
    <col min="316" max="316" width="20.7109375" style="2" customWidth="1"/>
    <col min="317" max="317" width="21.42578125" style="2" customWidth="1"/>
    <col min="318" max="318" width="21" style="2" customWidth="1"/>
    <col min="319" max="319" width="16" style="2" customWidth="1"/>
    <col min="320" max="320" width="14.42578125" style="2" customWidth="1"/>
    <col min="321" max="321" width="74.42578125" style="2" customWidth="1"/>
    <col min="322" max="322" width="101.42578125" style="2" customWidth="1"/>
    <col min="323" max="517" width="11.42578125" style="2" customWidth="1"/>
    <col min="518" max="519" width="21.28515625" style="2" customWidth="1"/>
    <col min="520" max="520" width="37.140625" style="2" customWidth="1"/>
    <col min="521" max="521" width="49.28515625" style="2" customWidth="1"/>
    <col min="522" max="522" width="18.42578125" style="2" customWidth="1"/>
    <col min="523" max="523" width="62.28515625" style="2" customWidth="1"/>
    <col min="524" max="524" width="21.7109375" style="2" customWidth="1"/>
    <col min="525" max="525" width="18.42578125" style="2" customWidth="1"/>
    <col min="526" max="526" width="63" style="2" customWidth="1"/>
    <col min="527" max="527" width="22.28515625" style="2" customWidth="1"/>
    <col min="528" max="528" width="21" style="2" customWidth="1"/>
    <col min="529" max="532" width="15.85546875" style="2" customWidth="1"/>
    <col min="533" max="533" width="26.140625" style="2" customWidth="1"/>
    <col min="534" max="545" width="10.7109375" style="2" customWidth="1"/>
    <col min="546" max="553" width="0" style="2" hidden="1" customWidth="1"/>
    <col min="554" max="555" width="15.42578125" style="2" customWidth="1"/>
    <col min="556" max="556" width="18.7109375" style="2" customWidth="1"/>
    <col min="557" max="557" width="18.42578125" style="2" customWidth="1"/>
    <col min="558" max="559" width="15.42578125" style="2" customWidth="1"/>
    <col min="560" max="560" width="18.140625" style="2" customWidth="1"/>
    <col min="561" max="561" width="20.42578125" style="2" customWidth="1"/>
    <col min="562" max="562" width="18.140625" style="2" customWidth="1"/>
    <col min="563" max="563" width="15.42578125" style="2" customWidth="1"/>
    <col min="564" max="564" width="20" style="2" customWidth="1"/>
    <col min="565" max="565" width="18.140625" style="2" customWidth="1"/>
    <col min="566" max="566" width="15.42578125" style="2" customWidth="1"/>
    <col min="567" max="567" width="18.7109375" style="2" customWidth="1"/>
    <col min="568" max="568" width="15.42578125" style="2" customWidth="1"/>
    <col min="569" max="569" width="17.140625" style="2" customWidth="1"/>
    <col min="570" max="570" width="19.28515625" style="2" customWidth="1"/>
    <col min="571" max="571" width="17.42578125" style="2" customWidth="1"/>
    <col min="572" max="572" width="20.7109375" style="2" customWidth="1"/>
    <col min="573" max="573" width="21.42578125" style="2" customWidth="1"/>
    <col min="574" max="574" width="21" style="2" customWidth="1"/>
    <col min="575" max="575" width="16" style="2" customWidth="1"/>
    <col min="576" max="576" width="14.42578125" style="2" customWidth="1"/>
    <col min="577" max="577" width="74.42578125" style="2" customWidth="1"/>
    <col min="578" max="578" width="101.42578125" style="2" customWidth="1"/>
    <col min="579" max="773" width="11.42578125" style="2" customWidth="1"/>
    <col min="774" max="775" width="21.28515625" style="2" customWidth="1"/>
    <col min="776" max="776" width="37.140625" style="2" customWidth="1"/>
    <col min="777" max="777" width="49.28515625" style="2" customWidth="1"/>
    <col min="778" max="778" width="18.42578125" style="2" customWidth="1"/>
    <col min="779" max="779" width="62.28515625" style="2" customWidth="1"/>
    <col min="780" max="780" width="21.7109375" style="2" customWidth="1"/>
    <col min="781" max="781" width="18.42578125" style="2" customWidth="1"/>
    <col min="782" max="782" width="63" style="2" customWidth="1"/>
    <col min="783" max="783" width="22.28515625" style="2" customWidth="1"/>
    <col min="784" max="784" width="21" style="2" customWidth="1"/>
    <col min="785" max="788" width="15.85546875" style="2" customWidth="1"/>
    <col min="789" max="789" width="26.140625" style="2" customWidth="1"/>
    <col min="790" max="801" width="10.7109375" style="2" customWidth="1"/>
    <col min="802" max="809" width="0" style="2" hidden="1" customWidth="1"/>
    <col min="810" max="811" width="15.42578125" style="2" customWidth="1"/>
    <col min="812" max="812" width="18.7109375" style="2" customWidth="1"/>
    <col min="813" max="813" width="18.42578125" style="2" customWidth="1"/>
    <col min="814" max="815" width="15.42578125" style="2" customWidth="1"/>
    <col min="816" max="816" width="18.140625" style="2" customWidth="1"/>
    <col min="817" max="817" width="20.42578125" style="2" customWidth="1"/>
    <col min="818" max="818" width="18.140625" style="2" customWidth="1"/>
    <col min="819" max="819" width="15.42578125" style="2" customWidth="1"/>
    <col min="820" max="820" width="20" style="2" customWidth="1"/>
    <col min="821" max="821" width="18.140625" style="2" customWidth="1"/>
    <col min="822" max="822" width="15.42578125" style="2" customWidth="1"/>
    <col min="823" max="823" width="18.7109375" style="2" customWidth="1"/>
    <col min="824" max="824" width="15.42578125" style="2" customWidth="1"/>
    <col min="825" max="825" width="17.140625" style="2" customWidth="1"/>
    <col min="826" max="826" width="19.28515625" style="2" customWidth="1"/>
    <col min="827" max="827" width="17.42578125" style="2" customWidth="1"/>
    <col min="828" max="828" width="20.7109375" style="2" customWidth="1"/>
    <col min="829" max="829" width="21.42578125" style="2" customWidth="1"/>
    <col min="830" max="830" width="21" style="2" customWidth="1"/>
    <col min="831" max="831" width="16" style="2" customWidth="1"/>
    <col min="832" max="832" width="14.42578125" style="2" customWidth="1"/>
    <col min="833" max="833" width="74.42578125" style="2" customWidth="1"/>
    <col min="834" max="834" width="101.42578125" style="2" customWidth="1"/>
    <col min="835" max="1029" width="11.42578125" style="2" customWidth="1"/>
    <col min="1030" max="1031" width="21.28515625" style="2" customWidth="1"/>
    <col min="1032" max="1032" width="37.140625" style="2" customWidth="1"/>
    <col min="1033" max="1033" width="49.28515625" style="2" customWidth="1"/>
    <col min="1034" max="1034" width="18.42578125" style="2" customWidth="1"/>
    <col min="1035" max="1035" width="62.28515625" style="2" customWidth="1"/>
    <col min="1036" max="1036" width="21.7109375" style="2" customWidth="1"/>
    <col min="1037" max="1037" width="18.42578125" style="2" customWidth="1"/>
    <col min="1038" max="1038" width="63" style="2" customWidth="1"/>
    <col min="1039" max="1039" width="22.28515625" style="2" customWidth="1"/>
    <col min="1040" max="1040" width="21" style="2" customWidth="1"/>
    <col min="1041" max="1044" width="15.85546875" style="2" customWidth="1"/>
    <col min="1045" max="1045" width="26.140625" style="2" customWidth="1"/>
    <col min="1046" max="1057" width="10.7109375" style="2" customWidth="1"/>
    <col min="1058" max="1065" width="0" style="2" hidden="1" customWidth="1"/>
    <col min="1066" max="1067" width="15.42578125" style="2" customWidth="1"/>
    <col min="1068" max="1068" width="18.7109375" style="2" customWidth="1"/>
    <col min="1069" max="1069" width="18.42578125" style="2" customWidth="1"/>
    <col min="1070" max="1071" width="15.42578125" style="2" customWidth="1"/>
    <col min="1072" max="1072" width="18.140625" style="2" customWidth="1"/>
    <col min="1073" max="1073" width="20.42578125" style="2" customWidth="1"/>
    <col min="1074" max="1074" width="18.140625" style="2" customWidth="1"/>
    <col min="1075" max="1075" width="15.42578125" style="2" customWidth="1"/>
    <col min="1076" max="1076" width="20" style="2" customWidth="1"/>
    <col min="1077" max="1077" width="18.140625" style="2" customWidth="1"/>
    <col min="1078" max="1078" width="15.42578125" style="2" customWidth="1"/>
    <col min="1079" max="1079" width="18.7109375" style="2" customWidth="1"/>
    <col min="1080" max="1080" width="15.42578125" style="2" customWidth="1"/>
    <col min="1081" max="1081" width="17.140625" style="2" customWidth="1"/>
    <col min="1082" max="1082" width="19.28515625" style="2" customWidth="1"/>
    <col min="1083" max="1083" width="17.42578125" style="2" customWidth="1"/>
    <col min="1084" max="1084" width="20.7109375" style="2" customWidth="1"/>
    <col min="1085" max="1085" width="21.42578125" style="2" customWidth="1"/>
    <col min="1086" max="1086" width="21" style="2" customWidth="1"/>
    <col min="1087" max="1087" width="16" style="2" customWidth="1"/>
    <col min="1088" max="1088" width="14.42578125" style="2" customWidth="1"/>
    <col min="1089" max="1089" width="74.42578125" style="2" customWidth="1"/>
    <col min="1090" max="1090" width="101.42578125" style="2" customWidth="1"/>
    <col min="1091" max="1285" width="11.42578125" style="2" customWidth="1"/>
    <col min="1286" max="1287" width="21.28515625" style="2" customWidth="1"/>
    <col min="1288" max="1288" width="37.140625" style="2" customWidth="1"/>
    <col min="1289" max="1289" width="49.28515625" style="2" customWidth="1"/>
    <col min="1290" max="1290" width="18.42578125" style="2" customWidth="1"/>
    <col min="1291" max="1291" width="62.28515625" style="2" customWidth="1"/>
    <col min="1292" max="1292" width="21.7109375" style="2" customWidth="1"/>
    <col min="1293" max="1293" width="18.42578125" style="2" customWidth="1"/>
    <col min="1294" max="1294" width="63" style="2" customWidth="1"/>
    <col min="1295" max="1295" width="22.28515625" style="2" customWidth="1"/>
    <col min="1296" max="1296" width="21" style="2" customWidth="1"/>
    <col min="1297" max="1300" width="15.85546875" style="2" customWidth="1"/>
    <col min="1301" max="1301" width="26.140625" style="2" customWidth="1"/>
    <col min="1302" max="1313" width="10.7109375" style="2" customWidth="1"/>
    <col min="1314" max="1321" width="0" style="2" hidden="1" customWidth="1"/>
    <col min="1322" max="1323" width="15.42578125" style="2" customWidth="1"/>
    <col min="1324" max="1324" width="18.7109375" style="2" customWidth="1"/>
    <col min="1325" max="1325" width="18.42578125" style="2" customWidth="1"/>
    <col min="1326" max="1327" width="15.42578125" style="2" customWidth="1"/>
    <col min="1328" max="1328" width="18.140625" style="2" customWidth="1"/>
    <col min="1329" max="1329" width="20.42578125" style="2" customWidth="1"/>
    <col min="1330" max="1330" width="18.140625" style="2" customWidth="1"/>
    <col min="1331" max="1331" width="15.42578125" style="2" customWidth="1"/>
    <col min="1332" max="1332" width="20" style="2" customWidth="1"/>
    <col min="1333" max="1333" width="18.140625" style="2" customWidth="1"/>
    <col min="1334" max="1334" width="15.42578125" style="2" customWidth="1"/>
    <col min="1335" max="1335" width="18.7109375" style="2" customWidth="1"/>
    <col min="1336" max="1336" width="15.42578125" style="2" customWidth="1"/>
    <col min="1337" max="1337" width="17.140625" style="2" customWidth="1"/>
    <col min="1338" max="1338" width="19.28515625" style="2" customWidth="1"/>
    <col min="1339" max="1339" width="17.42578125" style="2" customWidth="1"/>
    <col min="1340" max="1340" width="20.7109375" style="2" customWidth="1"/>
    <col min="1341" max="1341" width="21.42578125" style="2" customWidth="1"/>
    <col min="1342" max="1342" width="21" style="2" customWidth="1"/>
    <col min="1343" max="1343" width="16" style="2" customWidth="1"/>
    <col min="1344" max="1344" width="14.42578125" style="2" customWidth="1"/>
    <col min="1345" max="1345" width="74.42578125" style="2" customWidth="1"/>
    <col min="1346" max="1346" width="101.42578125" style="2" customWidth="1"/>
    <col min="1347" max="1541" width="11.42578125" style="2" customWidth="1"/>
    <col min="1542" max="1543" width="21.28515625" style="2" customWidth="1"/>
    <col min="1544" max="1544" width="37.140625" style="2" customWidth="1"/>
    <col min="1545" max="1545" width="49.28515625" style="2" customWidth="1"/>
    <col min="1546" max="1546" width="18.42578125" style="2" customWidth="1"/>
    <col min="1547" max="1547" width="62.28515625" style="2" customWidth="1"/>
    <col min="1548" max="1548" width="21.7109375" style="2" customWidth="1"/>
    <col min="1549" max="1549" width="18.42578125" style="2" customWidth="1"/>
    <col min="1550" max="1550" width="63" style="2" customWidth="1"/>
    <col min="1551" max="1551" width="22.28515625" style="2" customWidth="1"/>
    <col min="1552" max="1552" width="21" style="2" customWidth="1"/>
    <col min="1553" max="1556" width="15.85546875" style="2" customWidth="1"/>
    <col min="1557" max="1557" width="26.140625" style="2" customWidth="1"/>
    <col min="1558" max="1569" width="10.7109375" style="2" customWidth="1"/>
    <col min="1570" max="1577" width="0" style="2" hidden="1" customWidth="1"/>
    <col min="1578" max="1579" width="15.42578125" style="2" customWidth="1"/>
    <col min="1580" max="1580" width="18.7109375" style="2" customWidth="1"/>
    <col min="1581" max="1581" width="18.42578125" style="2" customWidth="1"/>
    <col min="1582" max="1583" width="15.42578125" style="2" customWidth="1"/>
    <col min="1584" max="1584" width="18.140625" style="2" customWidth="1"/>
    <col min="1585" max="1585" width="20.42578125" style="2" customWidth="1"/>
    <col min="1586" max="1586" width="18.140625" style="2" customWidth="1"/>
    <col min="1587" max="1587" width="15.42578125" style="2" customWidth="1"/>
    <col min="1588" max="1588" width="20" style="2" customWidth="1"/>
    <col min="1589" max="1589" width="18.140625" style="2" customWidth="1"/>
    <col min="1590" max="1590" width="15.42578125" style="2" customWidth="1"/>
    <col min="1591" max="1591" width="18.7109375" style="2" customWidth="1"/>
    <col min="1592" max="1592" width="15.42578125" style="2" customWidth="1"/>
    <col min="1593" max="1593" width="17.140625" style="2" customWidth="1"/>
    <col min="1594" max="1594" width="19.28515625" style="2" customWidth="1"/>
    <col min="1595" max="1595" width="17.42578125" style="2" customWidth="1"/>
    <col min="1596" max="1596" width="20.7109375" style="2" customWidth="1"/>
    <col min="1597" max="1597" width="21.42578125" style="2" customWidth="1"/>
    <col min="1598" max="1598" width="21" style="2" customWidth="1"/>
    <col min="1599" max="1599" width="16" style="2" customWidth="1"/>
    <col min="1600" max="1600" width="14.42578125" style="2" customWidth="1"/>
    <col min="1601" max="1601" width="74.42578125" style="2" customWidth="1"/>
    <col min="1602" max="1602" width="101.42578125" style="2" customWidth="1"/>
    <col min="1603" max="1797" width="11.42578125" style="2" customWidth="1"/>
    <col min="1798" max="1799" width="21.28515625" style="2" customWidth="1"/>
    <col min="1800" max="1800" width="37.140625" style="2" customWidth="1"/>
    <col min="1801" max="1801" width="49.28515625" style="2" customWidth="1"/>
    <col min="1802" max="1802" width="18.42578125" style="2" customWidth="1"/>
    <col min="1803" max="1803" width="62.28515625" style="2" customWidth="1"/>
    <col min="1804" max="1804" width="21.7109375" style="2" customWidth="1"/>
    <col min="1805" max="1805" width="18.42578125" style="2" customWidth="1"/>
    <col min="1806" max="1806" width="63" style="2" customWidth="1"/>
    <col min="1807" max="1807" width="22.28515625" style="2" customWidth="1"/>
    <col min="1808" max="1808" width="21" style="2" customWidth="1"/>
    <col min="1809" max="1812" width="15.85546875" style="2" customWidth="1"/>
    <col min="1813" max="1813" width="26.140625" style="2" customWidth="1"/>
    <col min="1814" max="1825" width="10.7109375" style="2" customWidth="1"/>
    <col min="1826" max="1833" width="0" style="2" hidden="1" customWidth="1"/>
    <col min="1834" max="1835" width="15.42578125" style="2" customWidth="1"/>
    <col min="1836" max="1836" width="18.7109375" style="2" customWidth="1"/>
    <col min="1837" max="1837" width="18.42578125" style="2" customWidth="1"/>
    <col min="1838" max="1839" width="15.42578125" style="2" customWidth="1"/>
    <col min="1840" max="1840" width="18.140625" style="2" customWidth="1"/>
    <col min="1841" max="1841" width="20.42578125" style="2" customWidth="1"/>
    <col min="1842" max="1842" width="18.140625" style="2" customWidth="1"/>
    <col min="1843" max="1843" width="15.42578125" style="2" customWidth="1"/>
    <col min="1844" max="1844" width="20" style="2" customWidth="1"/>
    <col min="1845" max="1845" width="18.140625" style="2" customWidth="1"/>
    <col min="1846" max="1846" width="15.42578125" style="2" customWidth="1"/>
    <col min="1847" max="1847" width="18.7109375" style="2" customWidth="1"/>
    <col min="1848" max="1848" width="15.42578125" style="2" customWidth="1"/>
    <col min="1849" max="1849" width="17.140625" style="2" customWidth="1"/>
    <col min="1850" max="1850" width="19.28515625" style="2" customWidth="1"/>
    <col min="1851" max="1851" width="17.42578125" style="2" customWidth="1"/>
    <col min="1852" max="1852" width="20.7109375" style="2" customWidth="1"/>
    <col min="1853" max="1853" width="21.42578125" style="2" customWidth="1"/>
    <col min="1854" max="1854" width="21" style="2" customWidth="1"/>
    <col min="1855" max="1855" width="16" style="2" customWidth="1"/>
    <col min="1856" max="1856" width="14.42578125" style="2" customWidth="1"/>
    <col min="1857" max="1857" width="74.42578125" style="2" customWidth="1"/>
    <col min="1858" max="1858" width="101.42578125" style="2" customWidth="1"/>
    <col min="1859" max="2053" width="11.42578125" style="2" customWidth="1"/>
    <col min="2054" max="2055" width="21.28515625" style="2" customWidth="1"/>
    <col min="2056" max="2056" width="37.140625" style="2" customWidth="1"/>
    <col min="2057" max="2057" width="49.28515625" style="2" customWidth="1"/>
    <col min="2058" max="2058" width="18.42578125" style="2" customWidth="1"/>
    <col min="2059" max="2059" width="62.28515625" style="2" customWidth="1"/>
    <col min="2060" max="2060" width="21.7109375" style="2" customWidth="1"/>
    <col min="2061" max="2061" width="18.42578125" style="2" customWidth="1"/>
    <col min="2062" max="2062" width="63" style="2" customWidth="1"/>
    <col min="2063" max="2063" width="22.28515625" style="2" customWidth="1"/>
    <col min="2064" max="2064" width="21" style="2" customWidth="1"/>
    <col min="2065" max="2068" width="15.85546875" style="2" customWidth="1"/>
    <col min="2069" max="2069" width="26.140625" style="2" customWidth="1"/>
    <col min="2070" max="2081" width="10.7109375" style="2" customWidth="1"/>
    <col min="2082" max="2089" width="0" style="2" hidden="1" customWidth="1"/>
    <col min="2090" max="2091" width="15.42578125" style="2" customWidth="1"/>
    <col min="2092" max="2092" width="18.7109375" style="2" customWidth="1"/>
    <col min="2093" max="2093" width="18.42578125" style="2" customWidth="1"/>
    <col min="2094" max="2095" width="15.42578125" style="2" customWidth="1"/>
    <col min="2096" max="2096" width="18.140625" style="2" customWidth="1"/>
    <col min="2097" max="2097" width="20.42578125" style="2" customWidth="1"/>
    <col min="2098" max="2098" width="18.140625" style="2" customWidth="1"/>
    <col min="2099" max="2099" width="15.42578125" style="2" customWidth="1"/>
    <col min="2100" max="2100" width="20" style="2" customWidth="1"/>
    <col min="2101" max="2101" width="18.140625" style="2" customWidth="1"/>
    <col min="2102" max="2102" width="15.42578125" style="2" customWidth="1"/>
    <col min="2103" max="2103" width="18.7109375" style="2" customWidth="1"/>
    <col min="2104" max="2104" width="15.42578125" style="2" customWidth="1"/>
    <col min="2105" max="2105" width="17.140625" style="2" customWidth="1"/>
    <col min="2106" max="2106" width="19.28515625" style="2" customWidth="1"/>
    <col min="2107" max="2107" width="17.42578125" style="2" customWidth="1"/>
    <col min="2108" max="2108" width="20.7109375" style="2" customWidth="1"/>
    <col min="2109" max="2109" width="21.42578125" style="2" customWidth="1"/>
    <col min="2110" max="2110" width="21" style="2" customWidth="1"/>
    <col min="2111" max="2111" width="16" style="2" customWidth="1"/>
    <col min="2112" max="2112" width="14.42578125" style="2" customWidth="1"/>
    <col min="2113" max="2113" width="74.42578125" style="2" customWidth="1"/>
    <col min="2114" max="2114" width="101.42578125" style="2" customWidth="1"/>
    <col min="2115" max="2309" width="11.42578125" style="2" customWidth="1"/>
    <col min="2310" max="2311" width="21.28515625" style="2" customWidth="1"/>
    <col min="2312" max="2312" width="37.140625" style="2" customWidth="1"/>
    <col min="2313" max="2313" width="49.28515625" style="2" customWidth="1"/>
    <col min="2314" max="2314" width="18.42578125" style="2" customWidth="1"/>
    <col min="2315" max="2315" width="62.28515625" style="2" customWidth="1"/>
    <col min="2316" max="2316" width="21.7109375" style="2" customWidth="1"/>
    <col min="2317" max="2317" width="18.42578125" style="2" customWidth="1"/>
    <col min="2318" max="2318" width="63" style="2" customWidth="1"/>
    <col min="2319" max="2319" width="22.28515625" style="2" customWidth="1"/>
    <col min="2320" max="2320" width="21" style="2" customWidth="1"/>
    <col min="2321" max="2324" width="15.85546875" style="2" customWidth="1"/>
    <col min="2325" max="2325" width="26.140625" style="2" customWidth="1"/>
    <col min="2326" max="2337" width="10.7109375" style="2" customWidth="1"/>
    <col min="2338" max="2345" width="0" style="2" hidden="1" customWidth="1"/>
    <col min="2346" max="2347" width="15.42578125" style="2" customWidth="1"/>
    <col min="2348" max="2348" width="18.7109375" style="2" customWidth="1"/>
    <col min="2349" max="2349" width="18.42578125" style="2" customWidth="1"/>
    <col min="2350" max="2351" width="15.42578125" style="2" customWidth="1"/>
    <col min="2352" max="2352" width="18.140625" style="2" customWidth="1"/>
    <col min="2353" max="2353" width="20.42578125" style="2" customWidth="1"/>
    <col min="2354" max="2354" width="18.140625" style="2" customWidth="1"/>
    <col min="2355" max="2355" width="15.42578125" style="2" customWidth="1"/>
    <col min="2356" max="2356" width="20" style="2" customWidth="1"/>
    <col min="2357" max="2357" width="18.140625" style="2" customWidth="1"/>
    <col min="2358" max="2358" width="15.42578125" style="2" customWidth="1"/>
    <col min="2359" max="2359" width="18.7109375" style="2" customWidth="1"/>
    <col min="2360" max="2360" width="15.42578125" style="2" customWidth="1"/>
    <col min="2361" max="2361" width="17.140625" style="2" customWidth="1"/>
    <col min="2362" max="2362" width="19.28515625" style="2" customWidth="1"/>
    <col min="2363" max="2363" width="17.42578125" style="2" customWidth="1"/>
    <col min="2364" max="2364" width="20.7109375" style="2" customWidth="1"/>
    <col min="2365" max="2365" width="21.42578125" style="2" customWidth="1"/>
    <col min="2366" max="2366" width="21" style="2" customWidth="1"/>
    <col min="2367" max="2367" width="16" style="2" customWidth="1"/>
    <col min="2368" max="2368" width="14.42578125" style="2" customWidth="1"/>
    <col min="2369" max="2369" width="74.42578125" style="2" customWidth="1"/>
    <col min="2370" max="2370" width="101.42578125" style="2" customWidth="1"/>
    <col min="2371" max="2565" width="11.42578125" style="2" customWidth="1"/>
    <col min="2566" max="2567" width="21.28515625" style="2" customWidth="1"/>
    <col min="2568" max="2568" width="37.140625" style="2" customWidth="1"/>
    <col min="2569" max="2569" width="49.28515625" style="2" customWidth="1"/>
    <col min="2570" max="2570" width="18.42578125" style="2" customWidth="1"/>
    <col min="2571" max="2571" width="62.28515625" style="2" customWidth="1"/>
    <col min="2572" max="2572" width="21.7109375" style="2" customWidth="1"/>
    <col min="2573" max="2573" width="18.42578125" style="2" customWidth="1"/>
    <col min="2574" max="2574" width="63" style="2" customWidth="1"/>
    <col min="2575" max="2575" width="22.28515625" style="2" customWidth="1"/>
    <col min="2576" max="2576" width="21" style="2" customWidth="1"/>
    <col min="2577" max="2580" width="15.85546875" style="2" customWidth="1"/>
    <col min="2581" max="2581" width="26.140625" style="2" customWidth="1"/>
    <col min="2582" max="2593" width="10.7109375" style="2" customWidth="1"/>
    <col min="2594" max="2601" width="0" style="2" hidden="1" customWidth="1"/>
    <col min="2602" max="2603" width="15.42578125" style="2" customWidth="1"/>
    <col min="2604" max="2604" width="18.7109375" style="2" customWidth="1"/>
    <col min="2605" max="2605" width="18.42578125" style="2" customWidth="1"/>
    <col min="2606" max="2607" width="15.42578125" style="2" customWidth="1"/>
    <col min="2608" max="2608" width="18.140625" style="2" customWidth="1"/>
    <col min="2609" max="2609" width="20.42578125" style="2" customWidth="1"/>
    <col min="2610" max="2610" width="18.140625" style="2" customWidth="1"/>
    <col min="2611" max="2611" width="15.42578125" style="2" customWidth="1"/>
    <col min="2612" max="2612" width="20" style="2" customWidth="1"/>
    <col min="2613" max="2613" width="18.140625" style="2" customWidth="1"/>
    <col min="2614" max="2614" width="15.42578125" style="2" customWidth="1"/>
    <col min="2615" max="2615" width="18.7109375" style="2" customWidth="1"/>
    <col min="2616" max="2616" width="15.42578125" style="2" customWidth="1"/>
    <col min="2617" max="2617" width="17.140625" style="2" customWidth="1"/>
    <col min="2618" max="2618" width="19.28515625" style="2" customWidth="1"/>
    <col min="2619" max="2619" width="17.42578125" style="2" customWidth="1"/>
    <col min="2620" max="2620" width="20.7109375" style="2" customWidth="1"/>
    <col min="2621" max="2621" width="21.42578125" style="2" customWidth="1"/>
    <col min="2622" max="2622" width="21" style="2" customWidth="1"/>
    <col min="2623" max="2623" width="16" style="2" customWidth="1"/>
    <col min="2624" max="2624" width="14.42578125" style="2" customWidth="1"/>
    <col min="2625" max="2625" width="74.42578125" style="2" customWidth="1"/>
    <col min="2626" max="2626" width="101.42578125" style="2" customWidth="1"/>
    <col min="2627" max="2821" width="11.42578125" style="2" customWidth="1"/>
    <col min="2822" max="2823" width="21.28515625" style="2" customWidth="1"/>
    <col min="2824" max="2824" width="37.140625" style="2" customWidth="1"/>
    <col min="2825" max="2825" width="49.28515625" style="2" customWidth="1"/>
    <col min="2826" max="2826" width="18.42578125" style="2" customWidth="1"/>
    <col min="2827" max="2827" width="62.28515625" style="2" customWidth="1"/>
    <col min="2828" max="2828" width="21.7109375" style="2" customWidth="1"/>
    <col min="2829" max="2829" width="18.42578125" style="2" customWidth="1"/>
    <col min="2830" max="2830" width="63" style="2" customWidth="1"/>
    <col min="2831" max="2831" width="22.28515625" style="2" customWidth="1"/>
    <col min="2832" max="2832" width="21" style="2" customWidth="1"/>
    <col min="2833" max="2836" width="15.85546875" style="2" customWidth="1"/>
    <col min="2837" max="2837" width="26.140625" style="2" customWidth="1"/>
    <col min="2838" max="2849" width="10.7109375" style="2" customWidth="1"/>
    <col min="2850" max="2857" width="0" style="2" hidden="1" customWidth="1"/>
    <col min="2858" max="2859" width="15.42578125" style="2" customWidth="1"/>
    <col min="2860" max="2860" width="18.7109375" style="2" customWidth="1"/>
    <col min="2861" max="2861" width="18.42578125" style="2" customWidth="1"/>
    <col min="2862" max="2863" width="15.42578125" style="2" customWidth="1"/>
    <col min="2864" max="2864" width="18.140625" style="2" customWidth="1"/>
    <col min="2865" max="2865" width="20.42578125" style="2" customWidth="1"/>
    <col min="2866" max="2866" width="18.140625" style="2" customWidth="1"/>
    <col min="2867" max="2867" width="15.42578125" style="2" customWidth="1"/>
    <col min="2868" max="2868" width="20" style="2" customWidth="1"/>
    <col min="2869" max="2869" width="18.140625" style="2" customWidth="1"/>
    <col min="2870" max="2870" width="15.42578125" style="2" customWidth="1"/>
    <col min="2871" max="2871" width="18.7109375" style="2" customWidth="1"/>
    <col min="2872" max="2872" width="15.42578125" style="2" customWidth="1"/>
    <col min="2873" max="2873" width="17.140625" style="2" customWidth="1"/>
    <col min="2874" max="2874" width="19.28515625" style="2" customWidth="1"/>
    <col min="2875" max="2875" width="17.42578125" style="2" customWidth="1"/>
    <col min="2876" max="2876" width="20.7109375" style="2" customWidth="1"/>
    <col min="2877" max="2877" width="21.42578125" style="2" customWidth="1"/>
    <col min="2878" max="2878" width="21" style="2" customWidth="1"/>
    <col min="2879" max="2879" width="16" style="2" customWidth="1"/>
    <col min="2880" max="2880" width="14.42578125" style="2" customWidth="1"/>
    <col min="2881" max="2881" width="74.42578125" style="2" customWidth="1"/>
    <col min="2882" max="2882" width="101.42578125" style="2" customWidth="1"/>
    <col min="2883" max="3077" width="11.42578125" style="2" customWidth="1"/>
    <col min="3078" max="3079" width="21.28515625" style="2" customWidth="1"/>
    <col min="3080" max="3080" width="37.140625" style="2" customWidth="1"/>
    <col min="3081" max="3081" width="49.28515625" style="2" customWidth="1"/>
    <col min="3082" max="3082" width="18.42578125" style="2" customWidth="1"/>
    <col min="3083" max="3083" width="62.28515625" style="2" customWidth="1"/>
    <col min="3084" max="3084" width="21.7109375" style="2" customWidth="1"/>
    <col min="3085" max="3085" width="18.42578125" style="2" customWidth="1"/>
    <col min="3086" max="3086" width="63" style="2" customWidth="1"/>
    <col min="3087" max="3087" width="22.28515625" style="2" customWidth="1"/>
    <col min="3088" max="3088" width="21" style="2" customWidth="1"/>
    <col min="3089" max="3092" width="15.85546875" style="2" customWidth="1"/>
    <col min="3093" max="3093" width="26.140625" style="2" customWidth="1"/>
    <col min="3094" max="3105" width="10.7109375" style="2" customWidth="1"/>
    <col min="3106" max="3113" width="0" style="2" hidden="1" customWidth="1"/>
    <col min="3114" max="3115" width="15.42578125" style="2" customWidth="1"/>
    <col min="3116" max="3116" width="18.7109375" style="2" customWidth="1"/>
    <col min="3117" max="3117" width="18.42578125" style="2" customWidth="1"/>
    <col min="3118" max="3119" width="15.42578125" style="2" customWidth="1"/>
    <col min="3120" max="3120" width="18.140625" style="2" customWidth="1"/>
    <col min="3121" max="3121" width="20.42578125" style="2" customWidth="1"/>
    <col min="3122" max="3122" width="18.140625" style="2" customWidth="1"/>
    <col min="3123" max="3123" width="15.42578125" style="2" customWidth="1"/>
    <col min="3124" max="3124" width="20" style="2" customWidth="1"/>
    <col min="3125" max="3125" width="18.140625" style="2" customWidth="1"/>
    <col min="3126" max="3126" width="15.42578125" style="2" customWidth="1"/>
    <col min="3127" max="3127" width="18.7109375" style="2" customWidth="1"/>
    <col min="3128" max="3128" width="15.42578125" style="2" customWidth="1"/>
    <col min="3129" max="3129" width="17.140625" style="2" customWidth="1"/>
    <col min="3130" max="3130" width="19.28515625" style="2" customWidth="1"/>
    <col min="3131" max="3131" width="17.42578125" style="2" customWidth="1"/>
    <col min="3132" max="3132" width="20.7109375" style="2" customWidth="1"/>
    <col min="3133" max="3133" width="21.42578125" style="2" customWidth="1"/>
    <col min="3134" max="3134" width="21" style="2" customWidth="1"/>
    <col min="3135" max="3135" width="16" style="2" customWidth="1"/>
    <col min="3136" max="3136" width="14.42578125" style="2" customWidth="1"/>
    <col min="3137" max="3137" width="74.42578125" style="2" customWidth="1"/>
    <col min="3138" max="3138" width="101.42578125" style="2" customWidth="1"/>
    <col min="3139" max="3333" width="11.42578125" style="2" customWidth="1"/>
    <col min="3334" max="3335" width="21.28515625" style="2" customWidth="1"/>
    <col min="3336" max="3336" width="37.140625" style="2" customWidth="1"/>
    <col min="3337" max="3337" width="49.28515625" style="2" customWidth="1"/>
    <col min="3338" max="3338" width="18.42578125" style="2" customWidth="1"/>
    <col min="3339" max="3339" width="62.28515625" style="2" customWidth="1"/>
    <col min="3340" max="3340" width="21.7109375" style="2" customWidth="1"/>
    <col min="3341" max="3341" width="18.42578125" style="2" customWidth="1"/>
    <col min="3342" max="3342" width="63" style="2" customWidth="1"/>
    <col min="3343" max="3343" width="22.28515625" style="2" customWidth="1"/>
    <col min="3344" max="3344" width="21" style="2" customWidth="1"/>
    <col min="3345" max="3348" width="15.85546875" style="2" customWidth="1"/>
    <col min="3349" max="3349" width="26.140625" style="2" customWidth="1"/>
    <col min="3350" max="3361" width="10.7109375" style="2" customWidth="1"/>
    <col min="3362" max="3369" width="0" style="2" hidden="1" customWidth="1"/>
    <col min="3370" max="3371" width="15.42578125" style="2" customWidth="1"/>
    <col min="3372" max="3372" width="18.7109375" style="2" customWidth="1"/>
    <col min="3373" max="3373" width="18.42578125" style="2" customWidth="1"/>
    <col min="3374" max="3375" width="15.42578125" style="2" customWidth="1"/>
    <col min="3376" max="3376" width="18.140625" style="2" customWidth="1"/>
    <col min="3377" max="3377" width="20.42578125" style="2" customWidth="1"/>
    <col min="3378" max="3378" width="18.140625" style="2" customWidth="1"/>
    <col min="3379" max="3379" width="15.42578125" style="2" customWidth="1"/>
    <col min="3380" max="3380" width="20" style="2" customWidth="1"/>
    <col min="3381" max="3381" width="18.140625" style="2" customWidth="1"/>
    <col min="3382" max="3382" width="15.42578125" style="2" customWidth="1"/>
    <col min="3383" max="3383" width="18.7109375" style="2" customWidth="1"/>
    <col min="3384" max="3384" width="15.42578125" style="2" customWidth="1"/>
    <col min="3385" max="3385" width="17.140625" style="2" customWidth="1"/>
    <col min="3386" max="3386" width="19.28515625" style="2" customWidth="1"/>
    <col min="3387" max="3387" width="17.42578125" style="2" customWidth="1"/>
    <col min="3388" max="3388" width="20.7109375" style="2" customWidth="1"/>
    <col min="3389" max="3389" width="21.42578125" style="2" customWidth="1"/>
    <col min="3390" max="3390" width="21" style="2" customWidth="1"/>
    <col min="3391" max="3391" width="16" style="2" customWidth="1"/>
    <col min="3392" max="3392" width="14.42578125" style="2" customWidth="1"/>
    <col min="3393" max="3393" width="74.42578125" style="2" customWidth="1"/>
    <col min="3394" max="3394" width="101.42578125" style="2" customWidth="1"/>
    <col min="3395" max="3589" width="11.42578125" style="2" customWidth="1"/>
    <col min="3590" max="3591" width="21.28515625" style="2" customWidth="1"/>
    <col min="3592" max="3592" width="37.140625" style="2" customWidth="1"/>
    <col min="3593" max="3593" width="49.28515625" style="2" customWidth="1"/>
    <col min="3594" max="3594" width="18.42578125" style="2" customWidth="1"/>
    <col min="3595" max="3595" width="62.28515625" style="2" customWidth="1"/>
    <col min="3596" max="3596" width="21.7109375" style="2" customWidth="1"/>
    <col min="3597" max="3597" width="18.42578125" style="2" customWidth="1"/>
    <col min="3598" max="3598" width="63" style="2" customWidth="1"/>
    <col min="3599" max="3599" width="22.28515625" style="2" customWidth="1"/>
    <col min="3600" max="3600" width="21" style="2" customWidth="1"/>
    <col min="3601" max="3604" width="15.85546875" style="2" customWidth="1"/>
    <col min="3605" max="3605" width="26.140625" style="2" customWidth="1"/>
    <col min="3606" max="3617" width="10.7109375" style="2" customWidth="1"/>
    <col min="3618" max="3625" width="0" style="2" hidden="1" customWidth="1"/>
    <col min="3626" max="3627" width="15.42578125" style="2" customWidth="1"/>
    <col min="3628" max="3628" width="18.7109375" style="2" customWidth="1"/>
    <col min="3629" max="3629" width="18.42578125" style="2" customWidth="1"/>
    <col min="3630" max="3631" width="15.42578125" style="2" customWidth="1"/>
    <col min="3632" max="3632" width="18.140625" style="2" customWidth="1"/>
    <col min="3633" max="3633" width="20.42578125" style="2" customWidth="1"/>
    <col min="3634" max="3634" width="18.140625" style="2" customWidth="1"/>
    <col min="3635" max="3635" width="15.42578125" style="2" customWidth="1"/>
    <col min="3636" max="3636" width="20" style="2" customWidth="1"/>
    <col min="3637" max="3637" width="18.140625" style="2" customWidth="1"/>
    <col min="3638" max="3638" width="15.42578125" style="2" customWidth="1"/>
    <col min="3639" max="3639" width="18.7109375" style="2" customWidth="1"/>
    <col min="3640" max="3640" width="15.42578125" style="2" customWidth="1"/>
    <col min="3641" max="3641" width="17.140625" style="2" customWidth="1"/>
    <col min="3642" max="3642" width="19.28515625" style="2" customWidth="1"/>
    <col min="3643" max="3643" width="17.42578125" style="2" customWidth="1"/>
    <col min="3644" max="3644" width="20.7109375" style="2" customWidth="1"/>
    <col min="3645" max="3645" width="21.42578125" style="2" customWidth="1"/>
    <col min="3646" max="3646" width="21" style="2" customWidth="1"/>
    <col min="3647" max="3647" width="16" style="2" customWidth="1"/>
    <col min="3648" max="3648" width="14.42578125" style="2" customWidth="1"/>
    <col min="3649" max="3649" width="74.42578125" style="2" customWidth="1"/>
    <col min="3650" max="3650" width="101.42578125" style="2" customWidth="1"/>
    <col min="3651" max="3845" width="11.42578125" style="2" customWidth="1"/>
    <col min="3846" max="3847" width="21.28515625" style="2" customWidth="1"/>
    <col min="3848" max="3848" width="37.140625" style="2" customWidth="1"/>
    <col min="3849" max="3849" width="49.28515625" style="2" customWidth="1"/>
    <col min="3850" max="3850" width="18.42578125" style="2" customWidth="1"/>
    <col min="3851" max="3851" width="62.28515625" style="2" customWidth="1"/>
    <col min="3852" max="3852" width="21.7109375" style="2" customWidth="1"/>
    <col min="3853" max="3853" width="18.42578125" style="2" customWidth="1"/>
    <col min="3854" max="3854" width="63" style="2" customWidth="1"/>
    <col min="3855" max="3855" width="22.28515625" style="2" customWidth="1"/>
    <col min="3856" max="3856" width="21" style="2" customWidth="1"/>
    <col min="3857" max="3860" width="15.85546875" style="2" customWidth="1"/>
    <col min="3861" max="3861" width="26.140625" style="2" customWidth="1"/>
    <col min="3862" max="3873" width="10.7109375" style="2" customWidth="1"/>
    <col min="3874" max="3881" width="0" style="2" hidden="1" customWidth="1"/>
    <col min="3882" max="3883" width="15.42578125" style="2" customWidth="1"/>
    <col min="3884" max="3884" width="18.7109375" style="2" customWidth="1"/>
    <col min="3885" max="3885" width="18.42578125" style="2" customWidth="1"/>
    <col min="3886" max="3887" width="15.42578125" style="2" customWidth="1"/>
    <col min="3888" max="3888" width="18.140625" style="2" customWidth="1"/>
    <col min="3889" max="3889" width="20.42578125" style="2" customWidth="1"/>
    <col min="3890" max="3890" width="18.140625" style="2" customWidth="1"/>
    <col min="3891" max="3891" width="15.42578125" style="2" customWidth="1"/>
    <col min="3892" max="3892" width="20" style="2" customWidth="1"/>
    <col min="3893" max="3893" width="18.140625" style="2" customWidth="1"/>
    <col min="3894" max="3894" width="15.42578125" style="2" customWidth="1"/>
    <col min="3895" max="3895" width="18.7109375" style="2" customWidth="1"/>
    <col min="3896" max="3896" width="15.42578125" style="2" customWidth="1"/>
    <col min="3897" max="3897" width="17.140625" style="2" customWidth="1"/>
    <col min="3898" max="3898" width="19.28515625" style="2" customWidth="1"/>
    <col min="3899" max="3899" width="17.42578125" style="2" customWidth="1"/>
    <col min="3900" max="3900" width="20.7109375" style="2" customWidth="1"/>
    <col min="3901" max="3901" width="21.42578125" style="2" customWidth="1"/>
    <col min="3902" max="3902" width="21" style="2" customWidth="1"/>
    <col min="3903" max="3903" width="16" style="2" customWidth="1"/>
    <col min="3904" max="3904" width="14.42578125" style="2" customWidth="1"/>
    <col min="3905" max="3905" width="74.42578125" style="2" customWidth="1"/>
    <col min="3906" max="3906" width="101.42578125" style="2" customWidth="1"/>
    <col min="3907" max="4101" width="11.42578125" style="2" customWidth="1"/>
    <col min="4102" max="4103" width="21.28515625" style="2" customWidth="1"/>
    <col min="4104" max="4104" width="37.140625" style="2" customWidth="1"/>
    <col min="4105" max="4105" width="49.28515625" style="2" customWidth="1"/>
    <col min="4106" max="4106" width="18.42578125" style="2" customWidth="1"/>
    <col min="4107" max="4107" width="62.28515625" style="2" customWidth="1"/>
    <col min="4108" max="4108" width="21.7109375" style="2" customWidth="1"/>
    <col min="4109" max="4109" width="18.42578125" style="2" customWidth="1"/>
    <col min="4110" max="4110" width="63" style="2" customWidth="1"/>
    <col min="4111" max="4111" width="22.28515625" style="2" customWidth="1"/>
    <col min="4112" max="4112" width="21" style="2" customWidth="1"/>
    <col min="4113" max="4116" width="15.85546875" style="2" customWidth="1"/>
    <col min="4117" max="4117" width="26.140625" style="2" customWidth="1"/>
    <col min="4118" max="4129" width="10.7109375" style="2" customWidth="1"/>
    <col min="4130" max="4137" width="0" style="2" hidden="1" customWidth="1"/>
    <col min="4138" max="4139" width="15.42578125" style="2" customWidth="1"/>
    <col min="4140" max="4140" width="18.7109375" style="2" customWidth="1"/>
    <col min="4141" max="4141" width="18.42578125" style="2" customWidth="1"/>
    <col min="4142" max="4143" width="15.42578125" style="2" customWidth="1"/>
    <col min="4144" max="4144" width="18.140625" style="2" customWidth="1"/>
    <col min="4145" max="4145" width="20.42578125" style="2" customWidth="1"/>
    <col min="4146" max="4146" width="18.140625" style="2" customWidth="1"/>
    <col min="4147" max="4147" width="15.42578125" style="2" customWidth="1"/>
    <col min="4148" max="4148" width="20" style="2" customWidth="1"/>
    <col min="4149" max="4149" width="18.140625" style="2" customWidth="1"/>
    <col min="4150" max="4150" width="15.42578125" style="2" customWidth="1"/>
    <col min="4151" max="4151" width="18.7109375" style="2" customWidth="1"/>
    <col min="4152" max="4152" width="15.42578125" style="2" customWidth="1"/>
    <col min="4153" max="4153" width="17.140625" style="2" customWidth="1"/>
    <col min="4154" max="4154" width="19.28515625" style="2" customWidth="1"/>
    <col min="4155" max="4155" width="17.42578125" style="2" customWidth="1"/>
    <col min="4156" max="4156" width="20.7109375" style="2" customWidth="1"/>
    <col min="4157" max="4157" width="21.42578125" style="2" customWidth="1"/>
    <col min="4158" max="4158" width="21" style="2" customWidth="1"/>
    <col min="4159" max="4159" width="16" style="2" customWidth="1"/>
    <col min="4160" max="4160" width="14.42578125" style="2" customWidth="1"/>
    <col min="4161" max="4161" width="74.42578125" style="2" customWidth="1"/>
    <col min="4162" max="4162" width="101.42578125" style="2" customWidth="1"/>
    <col min="4163" max="4357" width="11.42578125" style="2" customWidth="1"/>
    <col min="4358" max="4359" width="21.28515625" style="2" customWidth="1"/>
    <col min="4360" max="4360" width="37.140625" style="2" customWidth="1"/>
    <col min="4361" max="4361" width="49.28515625" style="2" customWidth="1"/>
    <col min="4362" max="4362" width="18.42578125" style="2" customWidth="1"/>
    <col min="4363" max="4363" width="62.28515625" style="2" customWidth="1"/>
    <col min="4364" max="4364" width="21.7109375" style="2" customWidth="1"/>
    <col min="4365" max="4365" width="18.42578125" style="2" customWidth="1"/>
    <col min="4366" max="4366" width="63" style="2" customWidth="1"/>
    <col min="4367" max="4367" width="22.28515625" style="2" customWidth="1"/>
    <col min="4368" max="4368" width="21" style="2" customWidth="1"/>
    <col min="4369" max="4372" width="15.85546875" style="2" customWidth="1"/>
    <col min="4373" max="4373" width="26.140625" style="2" customWidth="1"/>
    <col min="4374" max="4385" width="10.7109375" style="2" customWidth="1"/>
    <col min="4386" max="4393" width="0" style="2" hidden="1" customWidth="1"/>
    <col min="4394" max="4395" width="15.42578125" style="2" customWidth="1"/>
    <col min="4396" max="4396" width="18.7109375" style="2" customWidth="1"/>
    <col min="4397" max="4397" width="18.42578125" style="2" customWidth="1"/>
    <col min="4398" max="4399" width="15.42578125" style="2" customWidth="1"/>
    <col min="4400" max="4400" width="18.140625" style="2" customWidth="1"/>
    <col min="4401" max="4401" width="20.42578125" style="2" customWidth="1"/>
    <col min="4402" max="4402" width="18.140625" style="2" customWidth="1"/>
    <col min="4403" max="4403" width="15.42578125" style="2" customWidth="1"/>
    <col min="4404" max="4404" width="20" style="2" customWidth="1"/>
    <col min="4405" max="4405" width="18.140625" style="2" customWidth="1"/>
    <col min="4406" max="4406" width="15.42578125" style="2" customWidth="1"/>
    <col min="4407" max="4407" width="18.7109375" style="2" customWidth="1"/>
    <col min="4408" max="4408" width="15.42578125" style="2" customWidth="1"/>
    <col min="4409" max="4409" width="17.140625" style="2" customWidth="1"/>
    <col min="4410" max="4410" width="19.28515625" style="2" customWidth="1"/>
    <col min="4411" max="4411" width="17.42578125" style="2" customWidth="1"/>
    <col min="4412" max="4412" width="20.7109375" style="2" customWidth="1"/>
    <col min="4413" max="4413" width="21.42578125" style="2" customWidth="1"/>
    <col min="4414" max="4414" width="21" style="2" customWidth="1"/>
    <col min="4415" max="4415" width="16" style="2" customWidth="1"/>
    <col min="4416" max="4416" width="14.42578125" style="2" customWidth="1"/>
    <col min="4417" max="4417" width="74.42578125" style="2" customWidth="1"/>
    <col min="4418" max="4418" width="101.42578125" style="2" customWidth="1"/>
    <col min="4419" max="4613" width="11.42578125" style="2" customWidth="1"/>
    <col min="4614" max="4615" width="21.28515625" style="2" customWidth="1"/>
    <col min="4616" max="4616" width="37.140625" style="2" customWidth="1"/>
    <col min="4617" max="4617" width="49.28515625" style="2" customWidth="1"/>
    <col min="4618" max="4618" width="18.42578125" style="2" customWidth="1"/>
    <col min="4619" max="4619" width="62.28515625" style="2" customWidth="1"/>
    <col min="4620" max="4620" width="21.7109375" style="2" customWidth="1"/>
    <col min="4621" max="4621" width="18.42578125" style="2" customWidth="1"/>
    <col min="4622" max="4622" width="63" style="2" customWidth="1"/>
    <col min="4623" max="4623" width="22.28515625" style="2" customWidth="1"/>
    <col min="4624" max="4624" width="21" style="2" customWidth="1"/>
    <col min="4625" max="4628" width="15.85546875" style="2" customWidth="1"/>
    <col min="4629" max="4629" width="26.140625" style="2" customWidth="1"/>
    <col min="4630" max="4641" width="10.7109375" style="2" customWidth="1"/>
    <col min="4642" max="4649" width="0" style="2" hidden="1" customWidth="1"/>
    <col min="4650" max="4651" width="15.42578125" style="2" customWidth="1"/>
    <col min="4652" max="4652" width="18.7109375" style="2" customWidth="1"/>
    <col min="4653" max="4653" width="18.42578125" style="2" customWidth="1"/>
    <col min="4654" max="4655" width="15.42578125" style="2" customWidth="1"/>
    <col min="4656" max="4656" width="18.140625" style="2" customWidth="1"/>
    <col min="4657" max="4657" width="20.42578125" style="2" customWidth="1"/>
    <col min="4658" max="4658" width="18.140625" style="2" customWidth="1"/>
    <col min="4659" max="4659" width="15.42578125" style="2" customWidth="1"/>
    <col min="4660" max="4660" width="20" style="2" customWidth="1"/>
    <col min="4661" max="4661" width="18.140625" style="2" customWidth="1"/>
    <col min="4662" max="4662" width="15.42578125" style="2" customWidth="1"/>
    <col min="4663" max="4663" width="18.7109375" style="2" customWidth="1"/>
    <col min="4664" max="4664" width="15.42578125" style="2" customWidth="1"/>
    <col min="4665" max="4665" width="17.140625" style="2" customWidth="1"/>
    <col min="4666" max="4666" width="19.28515625" style="2" customWidth="1"/>
    <col min="4667" max="4667" width="17.42578125" style="2" customWidth="1"/>
    <col min="4668" max="4668" width="20.7109375" style="2" customWidth="1"/>
    <col min="4669" max="4669" width="21.42578125" style="2" customWidth="1"/>
    <col min="4670" max="4670" width="21" style="2" customWidth="1"/>
    <col min="4671" max="4671" width="16" style="2" customWidth="1"/>
    <col min="4672" max="4672" width="14.42578125" style="2" customWidth="1"/>
    <col min="4673" max="4673" width="74.42578125" style="2" customWidth="1"/>
    <col min="4674" max="4674" width="101.42578125" style="2" customWidth="1"/>
    <col min="4675" max="4869" width="11.42578125" style="2" customWidth="1"/>
    <col min="4870" max="4871" width="21.28515625" style="2" customWidth="1"/>
    <col min="4872" max="4872" width="37.140625" style="2" customWidth="1"/>
    <col min="4873" max="4873" width="49.28515625" style="2" customWidth="1"/>
    <col min="4874" max="4874" width="18.42578125" style="2" customWidth="1"/>
    <col min="4875" max="4875" width="62.28515625" style="2" customWidth="1"/>
    <col min="4876" max="4876" width="21.7109375" style="2" customWidth="1"/>
    <col min="4877" max="4877" width="18.42578125" style="2" customWidth="1"/>
    <col min="4878" max="4878" width="63" style="2" customWidth="1"/>
    <col min="4879" max="4879" width="22.28515625" style="2" customWidth="1"/>
    <col min="4880" max="4880" width="21" style="2" customWidth="1"/>
    <col min="4881" max="4884" width="15.85546875" style="2" customWidth="1"/>
    <col min="4885" max="4885" width="26.140625" style="2" customWidth="1"/>
    <col min="4886" max="4897" width="10.7109375" style="2" customWidth="1"/>
    <col min="4898" max="4905" width="0" style="2" hidden="1" customWidth="1"/>
    <col min="4906" max="4907" width="15.42578125" style="2" customWidth="1"/>
    <col min="4908" max="4908" width="18.7109375" style="2" customWidth="1"/>
    <col min="4909" max="4909" width="18.42578125" style="2" customWidth="1"/>
    <col min="4910" max="4911" width="15.42578125" style="2" customWidth="1"/>
    <col min="4912" max="4912" width="18.140625" style="2" customWidth="1"/>
    <col min="4913" max="4913" width="20.42578125" style="2" customWidth="1"/>
    <col min="4914" max="4914" width="18.140625" style="2" customWidth="1"/>
    <col min="4915" max="4915" width="15.42578125" style="2" customWidth="1"/>
    <col min="4916" max="4916" width="20" style="2" customWidth="1"/>
    <col min="4917" max="4917" width="18.140625" style="2" customWidth="1"/>
    <col min="4918" max="4918" width="15.42578125" style="2" customWidth="1"/>
    <col min="4919" max="4919" width="18.7109375" style="2" customWidth="1"/>
    <col min="4920" max="4920" width="15.42578125" style="2" customWidth="1"/>
    <col min="4921" max="4921" width="17.140625" style="2" customWidth="1"/>
    <col min="4922" max="4922" width="19.28515625" style="2" customWidth="1"/>
    <col min="4923" max="4923" width="17.42578125" style="2" customWidth="1"/>
    <col min="4924" max="4924" width="20.7109375" style="2" customWidth="1"/>
    <col min="4925" max="4925" width="21.42578125" style="2" customWidth="1"/>
    <col min="4926" max="4926" width="21" style="2" customWidth="1"/>
    <col min="4927" max="4927" width="16" style="2" customWidth="1"/>
    <col min="4928" max="4928" width="14.42578125" style="2" customWidth="1"/>
    <col min="4929" max="4929" width="74.42578125" style="2" customWidth="1"/>
    <col min="4930" max="4930" width="101.42578125" style="2" customWidth="1"/>
    <col min="4931" max="5125" width="11.42578125" style="2" customWidth="1"/>
    <col min="5126" max="5127" width="21.28515625" style="2" customWidth="1"/>
    <col min="5128" max="5128" width="37.140625" style="2" customWidth="1"/>
    <col min="5129" max="5129" width="49.28515625" style="2" customWidth="1"/>
    <col min="5130" max="5130" width="18.42578125" style="2" customWidth="1"/>
    <col min="5131" max="5131" width="62.28515625" style="2" customWidth="1"/>
    <col min="5132" max="5132" width="21.7109375" style="2" customWidth="1"/>
    <col min="5133" max="5133" width="18.42578125" style="2" customWidth="1"/>
    <col min="5134" max="5134" width="63" style="2" customWidth="1"/>
    <col min="5135" max="5135" width="22.28515625" style="2" customWidth="1"/>
    <col min="5136" max="5136" width="21" style="2" customWidth="1"/>
    <col min="5137" max="5140" width="15.85546875" style="2" customWidth="1"/>
    <col min="5141" max="5141" width="26.140625" style="2" customWidth="1"/>
    <col min="5142" max="5153" width="10.7109375" style="2" customWidth="1"/>
    <col min="5154" max="5161" width="0" style="2" hidden="1" customWidth="1"/>
    <col min="5162" max="5163" width="15.42578125" style="2" customWidth="1"/>
    <col min="5164" max="5164" width="18.7109375" style="2" customWidth="1"/>
    <col min="5165" max="5165" width="18.42578125" style="2" customWidth="1"/>
    <col min="5166" max="5167" width="15.42578125" style="2" customWidth="1"/>
    <col min="5168" max="5168" width="18.140625" style="2" customWidth="1"/>
    <col min="5169" max="5169" width="20.42578125" style="2" customWidth="1"/>
    <col min="5170" max="5170" width="18.140625" style="2" customWidth="1"/>
    <col min="5171" max="5171" width="15.42578125" style="2" customWidth="1"/>
    <col min="5172" max="5172" width="20" style="2" customWidth="1"/>
    <col min="5173" max="5173" width="18.140625" style="2" customWidth="1"/>
    <col min="5174" max="5174" width="15.42578125" style="2" customWidth="1"/>
    <col min="5175" max="5175" width="18.7109375" style="2" customWidth="1"/>
    <col min="5176" max="5176" width="15.42578125" style="2" customWidth="1"/>
    <col min="5177" max="5177" width="17.140625" style="2" customWidth="1"/>
    <col min="5178" max="5178" width="19.28515625" style="2" customWidth="1"/>
    <col min="5179" max="5179" width="17.42578125" style="2" customWidth="1"/>
    <col min="5180" max="5180" width="20.7109375" style="2" customWidth="1"/>
    <col min="5181" max="5181" width="21.42578125" style="2" customWidth="1"/>
    <col min="5182" max="5182" width="21" style="2" customWidth="1"/>
    <col min="5183" max="5183" width="16" style="2" customWidth="1"/>
    <col min="5184" max="5184" width="14.42578125" style="2" customWidth="1"/>
    <col min="5185" max="5185" width="74.42578125" style="2" customWidth="1"/>
    <col min="5186" max="5186" width="101.42578125" style="2" customWidth="1"/>
    <col min="5187" max="5381" width="11.42578125" style="2" customWidth="1"/>
    <col min="5382" max="5383" width="21.28515625" style="2" customWidth="1"/>
    <col min="5384" max="5384" width="37.140625" style="2" customWidth="1"/>
    <col min="5385" max="5385" width="49.28515625" style="2" customWidth="1"/>
    <col min="5386" max="5386" width="18.42578125" style="2" customWidth="1"/>
    <col min="5387" max="5387" width="62.28515625" style="2" customWidth="1"/>
    <col min="5388" max="5388" width="21.7109375" style="2" customWidth="1"/>
    <col min="5389" max="5389" width="18.42578125" style="2" customWidth="1"/>
    <col min="5390" max="5390" width="63" style="2" customWidth="1"/>
    <col min="5391" max="5391" width="22.28515625" style="2" customWidth="1"/>
    <col min="5392" max="5392" width="21" style="2" customWidth="1"/>
    <col min="5393" max="5396" width="15.85546875" style="2" customWidth="1"/>
    <col min="5397" max="5397" width="26.140625" style="2" customWidth="1"/>
    <col min="5398" max="5409" width="10.7109375" style="2" customWidth="1"/>
    <col min="5410" max="5417" width="0" style="2" hidden="1" customWidth="1"/>
    <col min="5418" max="5419" width="15.42578125" style="2" customWidth="1"/>
    <col min="5420" max="5420" width="18.7109375" style="2" customWidth="1"/>
    <col min="5421" max="5421" width="18.42578125" style="2" customWidth="1"/>
    <col min="5422" max="5423" width="15.42578125" style="2" customWidth="1"/>
    <col min="5424" max="5424" width="18.140625" style="2" customWidth="1"/>
    <col min="5425" max="5425" width="20.42578125" style="2" customWidth="1"/>
    <col min="5426" max="5426" width="18.140625" style="2" customWidth="1"/>
    <col min="5427" max="5427" width="15.42578125" style="2" customWidth="1"/>
    <col min="5428" max="5428" width="20" style="2" customWidth="1"/>
    <col min="5429" max="5429" width="18.140625" style="2" customWidth="1"/>
    <col min="5430" max="5430" width="15.42578125" style="2" customWidth="1"/>
    <col min="5431" max="5431" width="18.7109375" style="2" customWidth="1"/>
    <col min="5432" max="5432" width="15.42578125" style="2" customWidth="1"/>
    <col min="5433" max="5433" width="17.140625" style="2" customWidth="1"/>
    <col min="5434" max="5434" width="19.28515625" style="2" customWidth="1"/>
    <col min="5435" max="5435" width="17.42578125" style="2" customWidth="1"/>
    <col min="5436" max="5436" width="20.7109375" style="2" customWidth="1"/>
    <col min="5437" max="5437" width="21.42578125" style="2" customWidth="1"/>
    <col min="5438" max="5438" width="21" style="2" customWidth="1"/>
    <col min="5439" max="5439" width="16" style="2" customWidth="1"/>
    <col min="5440" max="5440" width="14.42578125" style="2" customWidth="1"/>
    <col min="5441" max="5441" width="74.42578125" style="2" customWidth="1"/>
    <col min="5442" max="5442" width="101.42578125" style="2" customWidth="1"/>
    <col min="5443" max="5637" width="11.42578125" style="2" customWidth="1"/>
    <col min="5638" max="5639" width="21.28515625" style="2" customWidth="1"/>
    <col min="5640" max="5640" width="37.140625" style="2" customWidth="1"/>
    <col min="5641" max="5641" width="49.28515625" style="2" customWidth="1"/>
    <col min="5642" max="5642" width="18.42578125" style="2" customWidth="1"/>
    <col min="5643" max="5643" width="62.28515625" style="2" customWidth="1"/>
    <col min="5644" max="5644" width="21.7109375" style="2" customWidth="1"/>
    <col min="5645" max="5645" width="18.42578125" style="2" customWidth="1"/>
    <col min="5646" max="5646" width="63" style="2" customWidth="1"/>
    <col min="5647" max="5647" width="22.28515625" style="2" customWidth="1"/>
    <col min="5648" max="5648" width="21" style="2" customWidth="1"/>
    <col min="5649" max="5652" width="15.85546875" style="2" customWidth="1"/>
    <col min="5653" max="5653" width="26.140625" style="2" customWidth="1"/>
    <col min="5654" max="5665" width="10.7109375" style="2" customWidth="1"/>
    <col min="5666" max="5673" width="0" style="2" hidden="1" customWidth="1"/>
    <col min="5674" max="5675" width="15.42578125" style="2" customWidth="1"/>
    <col min="5676" max="5676" width="18.7109375" style="2" customWidth="1"/>
    <col min="5677" max="5677" width="18.42578125" style="2" customWidth="1"/>
    <col min="5678" max="5679" width="15.42578125" style="2" customWidth="1"/>
    <col min="5680" max="5680" width="18.140625" style="2" customWidth="1"/>
    <col min="5681" max="5681" width="20.42578125" style="2" customWidth="1"/>
    <col min="5682" max="5682" width="18.140625" style="2" customWidth="1"/>
    <col min="5683" max="5683" width="15.42578125" style="2" customWidth="1"/>
    <col min="5684" max="5684" width="20" style="2" customWidth="1"/>
    <col min="5685" max="5685" width="18.140625" style="2" customWidth="1"/>
    <col min="5686" max="5686" width="15.42578125" style="2" customWidth="1"/>
    <col min="5687" max="5687" width="18.7109375" style="2" customWidth="1"/>
    <col min="5688" max="5688" width="15.42578125" style="2" customWidth="1"/>
    <col min="5689" max="5689" width="17.140625" style="2" customWidth="1"/>
    <col min="5690" max="5690" width="19.28515625" style="2" customWidth="1"/>
    <col min="5691" max="5691" width="17.42578125" style="2" customWidth="1"/>
    <col min="5692" max="5692" width="20.7109375" style="2" customWidth="1"/>
    <col min="5693" max="5693" width="21.42578125" style="2" customWidth="1"/>
    <col min="5694" max="5694" width="21" style="2" customWidth="1"/>
    <col min="5695" max="5695" width="16" style="2" customWidth="1"/>
    <col min="5696" max="5696" width="14.42578125" style="2" customWidth="1"/>
    <col min="5697" max="5697" width="74.42578125" style="2" customWidth="1"/>
    <col min="5698" max="5698" width="101.42578125" style="2" customWidth="1"/>
    <col min="5699" max="5893" width="11.42578125" style="2" customWidth="1"/>
    <col min="5894" max="5895" width="21.28515625" style="2" customWidth="1"/>
    <col min="5896" max="5896" width="37.140625" style="2" customWidth="1"/>
    <col min="5897" max="5897" width="49.28515625" style="2" customWidth="1"/>
    <col min="5898" max="5898" width="18.42578125" style="2" customWidth="1"/>
    <col min="5899" max="5899" width="62.28515625" style="2" customWidth="1"/>
    <col min="5900" max="5900" width="21.7109375" style="2" customWidth="1"/>
    <col min="5901" max="5901" width="18.42578125" style="2" customWidth="1"/>
    <col min="5902" max="5902" width="63" style="2" customWidth="1"/>
    <col min="5903" max="5903" width="22.28515625" style="2" customWidth="1"/>
    <col min="5904" max="5904" width="21" style="2" customWidth="1"/>
    <col min="5905" max="5908" width="15.85546875" style="2" customWidth="1"/>
    <col min="5909" max="5909" width="26.140625" style="2" customWidth="1"/>
    <col min="5910" max="5921" width="10.7109375" style="2" customWidth="1"/>
    <col min="5922" max="5929" width="0" style="2" hidden="1" customWidth="1"/>
    <col min="5930" max="5931" width="15.42578125" style="2" customWidth="1"/>
    <col min="5932" max="5932" width="18.7109375" style="2" customWidth="1"/>
    <col min="5933" max="5933" width="18.42578125" style="2" customWidth="1"/>
    <col min="5934" max="5935" width="15.42578125" style="2" customWidth="1"/>
    <col min="5936" max="5936" width="18.140625" style="2" customWidth="1"/>
    <col min="5937" max="5937" width="20.42578125" style="2" customWidth="1"/>
    <col min="5938" max="5938" width="18.140625" style="2" customWidth="1"/>
    <col min="5939" max="5939" width="15.42578125" style="2" customWidth="1"/>
    <col min="5940" max="5940" width="20" style="2" customWidth="1"/>
    <col min="5941" max="5941" width="18.140625" style="2" customWidth="1"/>
    <col min="5942" max="5942" width="15.42578125" style="2" customWidth="1"/>
    <col min="5943" max="5943" width="18.7109375" style="2" customWidth="1"/>
    <col min="5944" max="5944" width="15.42578125" style="2" customWidth="1"/>
    <col min="5945" max="5945" width="17.140625" style="2" customWidth="1"/>
    <col min="5946" max="5946" width="19.28515625" style="2" customWidth="1"/>
    <col min="5947" max="5947" width="17.42578125" style="2" customWidth="1"/>
    <col min="5948" max="5948" width="20.7109375" style="2" customWidth="1"/>
    <col min="5949" max="5949" width="21.42578125" style="2" customWidth="1"/>
    <col min="5950" max="5950" width="21" style="2" customWidth="1"/>
    <col min="5951" max="5951" width="16" style="2" customWidth="1"/>
    <col min="5952" max="5952" width="14.42578125" style="2" customWidth="1"/>
    <col min="5953" max="5953" width="74.42578125" style="2" customWidth="1"/>
    <col min="5954" max="5954" width="101.42578125" style="2" customWidth="1"/>
    <col min="5955" max="6149" width="11.42578125" style="2" customWidth="1"/>
    <col min="6150" max="6151" width="21.28515625" style="2" customWidth="1"/>
    <col min="6152" max="6152" width="37.140625" style="2" customWidth="1"/>
    <col min="6153" max="6153" width="49.28515625" style="2" customWidth="1"/>
    <col min="6154" max="6154" width="18.42578125" style="2" customWidth="1"/>
    <col min="6155" max="6155" width="62.28515625" style="2" customWidth="1"/>
    <col min="6156" max="6156" width="21.7109375" style="2" customWidth="1"/>
    <col min="6157" max="6157" width="18.42578125" style="2" customWidth="1"/>
    <col min="6158" max="6158" width="63" style="2" customWidth="1"/>
    <col min="6159" max="6159" width="22.28515625" style="2" customWidth="1"/>
    <col min="6160" max="6160" width="21" style="2" customWidth="1"/>
    <col min="6161" max="6164" width="15.85546875" style="2" customWidth="1"/>
    <col min="6165" max="6165" width="26.140625" style="2" customWidth="1"/>
    <col min="6166" max="6177" width="10.7109375" style="2" customWidth="1"/>
    <col min="6178" max="6185" width="0" style="2" hidden="1" customWidth="1"/>
    <col min="6186" max="6187" width="15.42578125" style="2" customWidth="1"/>
    <col min="6188" max="6188" width="18.7109375" style="2" customWidth="1"/>
    <col min="6189" max="6189" width="18.42578125" style="2" customWidth="1"/>
    <col min="6190" max="6191" width="15.42578125" style="2" customWidth="1"/>
    <col min="6192" max="6192" width="18.140625" style="2" customWidth="1"/>
    <col min="6193" max="6193" width="20.42578125" style="2" customWidth="1"/>
    <col min="6194" max="6194" width="18.140625" style="2" customWidth="1"/>
    <col min="6195" max="6195" width="15.42578125" style="2" customWidth="1"/>
    <col min="6196" max="6196" width="20" style="2" customWidth="1"/>
    <col min="6197" max="6197" width="18.140625" style="2" customWidth="1"/>
    <col min="6198" max="6198" width="15.42578125" style="2" customWidth="1"/>
    <col min="6199" max="6199" width="18.7109375" style="2" customWidth="1"/>
    <col min="6200" max="6200" width="15.42578125" style="2" customWidth="1"/>
    <col min="6201" max="6201" width="17.140625" style="2" customWidth="1"/>
    <col min="6202" max="6202" width="19.28515625" style="2" customWidth="1"/>
    <col min="6203" max="6203" width="17.42578125" style="2" customWidth="1"/>
    <col min="6204" max="6204" width="20.7109375" style="2" customWidth="1"/>
    <col min="6205" max="6205" width="21.42578125" style="2" customWidth="1"/>
    <col min="6206" max="6206" width="21" style="2" customWidth="1"/>
    <col min="6207" max="6207" width="16" style="2" customWidth="1"/>
    <col min="6208" max="6208" width="14.42578125" style="2" customWidth="1"/>
    <col min="6209" max="6209" width="74.42578125" style="2" customWidth="1"/>
    <col min="6210" max="6210" width="101.42578125" style="2" customWidth="1"/>
    <col min="6211" max="6405" width="11.42578125" style="2" customWidth="1"/>
    <col min="6406" max="6407" width="21.28515625" style="2" customWidth="1"/>
    <col min="6408" max="6408" width="37.140625" style="2" customWidth="1"/>
    <col min="6409" max="6409" width="49.28515625" style="2" customWidth="1"/>
    <col min="6410" max="6410" width="18.42578125" style="2" customWidth="1"/>
    <col min="6411" max="6411" width="62.28515625" style="2" customWidth="1"/>
    <col min="6412" max="6412" width="21.7109375" style="2" customWidth="1"/>
    <col min="6413" max="6413" width="18.42578125" style="2" customWidth="1"/>
    <col min="6414" max="6414" width="63" style="2" customWidth="1"/>
    <col min="6415" max="6415" width="22.28515625" style="2" customWidth="1"/>
    <col min="6416" max="6416" width="21" style="2" customWidth="1"/>
    <col min="6417" max="6420" width="15.85546875" style="2" customWidth="1"/>
    <col min="6421" max="6421" width="26.140625" style="2" customWidth="1"/>
    <col min="6422" max="6433" width="10.7109375" style="2" customWidth="1"/>
    <col min="6434" max="6441" width="0" style="2" hidden="1" customWidth="1"/>
    <col min="6442" max="6443" width="15.42578125" style="2" customWidth="1"/>
    <col min="6444" max="6444" width="18.7109375" style="2" customWidth="1"/>
    <col min="6445" max="6445" width="18.42578125" style="2" customWidth="1"/>
    <col min="6446" max="6447" width="15.42578125" style="2" customWidth="1"/>
    <col min="6448" max="6448" width="18.140625" style="2" customWidth="1"/>
    <col min="6449" max="6449" width="20.42578125" style="2" customWidth="1"/>
    <col min="6450" max="6450" width="18.140625" style="2" customWidth="1"/>
    <col min="6451" max="6451" width="15.42578125" style="2" customWidth="1"/>
    <col min="6452" max="6452" width="20" style="2" customWidth="1"/>
    <col min="6453" max="6453" width="18.140625" style="2" customWidth="1"/>
    <col min="6454" max="6454" width="15.42578125" style="2" customWidth="1"/>
    <col min="6455" max="6455" width="18.7109375" style="2" customWidth="1"/>
    <col min="6456" max="6456" width="15.42578125" style="2" customWidth="1"/>
    <col min="6457" max="6457" width="17.140625" style="2" customWidth="1"/>
    <col min="6458" max="6458" width="19.28515625" style="2" customWidth="1"/>
    <col min="6459" max="6459" width="17.42578125" style="2" customWidth="1"/>
    <col min="6460" max="6460" width="20.7109375" style="2" customWidth="1"/>
    <col min="6461" max="6461" width="21.42578125" style="2" customWidth="1"/>
    <col min="6462" max="6462" width="21" style="2" customWidth="1"/>
    <col min="6463" max="6463" width="16" style="2" customWidth="1"/>
    <col min="6464" max="6464" width="14.42578125" style="2" customWidth="1"/>
    <col min="6465" max="6465" width="74.42578125" style="2" customWidth="1"/>
    <col min="6466" max="6466" width="101.42578125" style="2" customWidth="1"/>
    <col min="6467" max="6661" width="11.42578125" style="2" customWidth="1"/>
    <col min="6662" max="6663" width="21.28515625" style="2" customWidth="1"/>
    <col min="6664" max="6664" width="37.140625" style="2" customWidth="1"/>
    <col min="6665" max="6665" width="49.28515625" style="2" customWidth="1"/>
    <col min="6666" max="6666" width="18.42578125" style="2" customWidth="1"/>
    <col min="6667" max="6667" width="62.28515625" style="2" customWidth="1"/>
    <col min="6668" max="6668" width="21.7109375" style="2" customWidth="1"/>
    <col min="6669" max="6669" width="18.42578125" style="2" customWidth="1"/>
    <col min="6670" max="6670" width="63" style="2" customWidth="1"/>
    <col min="6671" max="6671" width="22.28515625" style="2" customWidth="1"/>
    <col min="6672" max="6672" width="21" style="2" customWidth="1"/>
    <col min="6673" max="6676" width="15.85546875" style="2" customWidth="1"/>
    <col min="6677" max="6677" width="26.140625" style="2" customWidth="1"/>
    <col min="6678" max="6689" width="10.7109375" style="2" customWidth="1"/>
    <col min="6690" max="6697" width="0" style="2" hidden="1" customWidth="1"/>
    <col min="6698" max="6699" width="15.42578125" style="2" customWidth="1"/>
    <col min="6700" max="6700" width="18.7109375" style="2" customWidth="1"/>
    <col min="6701" max="6701" width="18.42578125" style="2" customWidth="1"/>
    <col min="6702" max="6703" width="15.42578125" style="2" customWidth="1"/>
    <col min="6704" max="6704" width="18.140625" style="2" customWidth="1"/>
    <col min="6705" max="6705" width="20.42578125" style="2" customWidth="1"/>
    <col min="6706" max="6706" width="18.140625" style="2" customWidth="1"/>
    <col min="6707" max="6707" width="15.42578125" style="2" customWidth="1"/>
    <col min="6708" max="6708" width="20" style="2" customWidth="1"/>
    <col min="6709" max="6709" width="18.140625" style="2" customWidth="1"/>
    <col min="6710" max="6710" width="15.42578125" style="2" customWidth="1"/>
    <col min="6711" max="6711" width="18.7109375" style="2" customWidth="1"/>
    <col min="6712" max="6712" width="15.42578125" style="2" customWidth="1"/>
    <col min="6713" max="6713" width="17.140625" style="2" customWidth="1"/>
    <col min="6714" max="6714" width="19.28515625" style="2" customWidth="1"/>
    <col min="6715" max="6715" width="17.42578125" style="2" customWidth="1"/>
    <col min="6716" max="6716" width="20.7109375" style="2" customWidth="1"/>
    <col min="6717" max="6717" width="21.42578125" style="2" customWidth="1"/>
    <col min="6718" max="6718" width="21" style="2" customWidth="1"/>
    <col min="6719" max="6719" width="16" style="2" customWidth="1"/>
    <col min="6720" max="6720" width="14.42578125" style="2" customWidth="1"/>
    <col min="6721" max="6721" width="74.42578125" style="2" customWidth="1"/>
    <col min="6722" max="6722" width="101.42578125" style="2" customWidth="1"/>
    <col min="6723" max="6917" width="11.42578125" style="2" customWidth="1"/>
    <col min="6918" max="6919" width="21.28515625" style="2" customWidth="1"/>
    <col min="6920" max="6920" width="37.140625" style="2" customWidth="1"/>
    <col min="6921" max="6921" width="49.28515625" style="2" customWidth="1"/>
    <col min="6922" max="6922" width="18.42578125" style="2" customWidth="1"/>
    <col min="6923" max="6923" width="62.28515625" style="2" customWidth="1"/>
    <col min="6924" max="6924" width="21.7109375" style="2" customWidth="1"/>
    <col min="6925" max="6925" width="18.42578125" style="2" customWidth="1"/>
    <col min="6926" max="6926" width="63" style="2" customWidth="1"/>
    <col min="6927" max="6927" width="22.28515625" style="2" customWidth="1"/>
    <col min="6928" max="6928" width="21" style="2" customWidth="1"/>
    <col min="6929" max="6932" width="15.85546875" style="2" customWidth="1"/>
    <col min="6933" max="6933" width="26.140625" style="2" customWidth="1"/>
    <col min="6934" max="6945" width="10.7109375" style="2" customWidth="1"/>
    <col min="6946" max="6953" width="0" style="2" hidden="1" customWidth="1"/>
    <col min="6954" max="6955" width="15.42578125" style="2" customWidth="1"/>
    <col min="6956" max="6956" width="18.7109375" style="2" customWidth="1"/>
    <col min="6957" max="6957" width="18.42578125" style="2" customWidth="1"/>
    <col min="6958" max="6959" width="15.42578125" style="2" customWidth="1"/>
    <col min="6960" max="6960" width="18.140625" style="2" customWidth="1"/>
    <col min="6961" max="6961" width="20.42578125" style="2" customWidth="1"/>
    <col min="6962" max="6962" width="18.140625" style="2" customWidth="1"/>
    <col min="6963" max="6963" width="15.42578125" style="2" customWidth="1"/>
    <col min="6964" max="6964" width="20" style="2" customWidth="1"/>
    <col min="6965" max="6965" width="18.140625" style="2" customWidth="1"/>
    <col min="6966" max="6966" width="15.42578125" style="2" customWidth="1"/>
    <col min="6967" max="6967" width="18.7109375" style="2" customWidth="1"/>
    <col min="6968" max="6968" width="15.42578125" style="2" customWidth="1"/>
    <col min="6969" max="6969" width="17.140625" style="2" customWidth="1"/>
    <col min="6970" max="6970" width="19.28515625" style="2" customWidth="1"/>
    <col min="6971" max="6971" width="17.42578125" style="2" customWidth="1"/>
    <col min="6972" max="6972" width="20.7109375" style="2" customWidth="1"/>
    <col min="6973" max="6973" width="21.42578125" style="2" customWidth="1"/>
    <col min="6974" max="6974" width="21" style="2" customWidth="1"/>
    <col min="6975" max="6975" width="16" style="2" customWidth="1"/>
    <col min="6976" max="6976" width="14.42578125" style="2" customWidth="1"/>
    <col min="6977" max="6977" width="74.42578125" style="2" customWidth="1"/>
    <col min="6978" max="6978" width="101.42578125" style="2" customWidth="1"/>
    <col min="6979" max="7173" width="11.42578125" style="2" customWidth="1"/>
    <col min="7174" max="7175" width="21.28515625" style="2" customWidth="1"/>
    <col min="7176" max="7176" width="37.140625" style="2" customWidth="1"/>
    <col min="7177" max="7177" width="49.28515625" style="2" customWidth="1"/>
    <col min="7178" max="7178" width="18.42578125" style="2" customWidth="1"/>
    <col min="7179" max="7179" width="62.28515625" style="2" customWidth="1"/>
    <col min="7180" max="7180" width="21.7109375" style="2" customWidth="1"/>
    <col min="7181" max="7181" width="18.42578125" style="2" customWidth="1"/>
    <col min="7182" max="7182" width="63" style="2" customWidth="1"/>
    <col min="7183" max="7183" width="22.28515625" style="2" customWidth="1"/>
    <col min="7184" max="7184" width="21" style="2" customWidth="1"/>
    <col min="7185" max="7188" width="15.85546875" style="2" customWidth="1"/>
    <col min="7189" max="7189" width="26.140625" style="2" customWidth="1"/>
    <col min="7190" max="7201" width="10.7109375" style="2" customWidth="1"/>
    <col min="7202" max="7209" width="0" style="2" hidden="1" customWidth="1"/>
    <col min="7210" max="7211" width="15.42578125" style="2" customWidth="1"/>
    <col min="7212" max="7212" width="18.7109375" style="2" customWidth="1"/>
    <col min="7213" max="7213" width="18.42578125" style="2" customWidth="1"/>
    <col min="7214" max="7215" width="15.42578125" style="2" customWidth="1"/>
    <col min="7216" max="7216" width="18.140625" style="2" customWidth="1"/>
    <col min="7217" max="7217" width="20.42578125" style="2" customWidth="1"/>
    <col min="7218" max="7218" width="18.140625" style="2" customWidth="1"/>
    <col min="7219" max="7219" width="15.42578125" style="2" customWidth="1"/>
    <col min="7220" max="7220" width="20" style="2" customWidth="1"/>
    <col min="7221" max="7221" width="18.140625" style="2" customWidth="1"/>
    <col min="7222" max="7222" width="15.42578125" style="2" customWidth="1"/>
    <col min="7223" max="7223" width="18.7109375" style="2" customWidth="1"/>
    <col min="7224" max="7224" width="15.42578125" style="2" customWidth="1"/>
    <col min="7225" max="7225" width="17.140625" style="2" customWidth="1"/>
    <col min="7226" max="7226" width="19.28515625" style="2" customWidth="1"/>
    <col min="7227" max="7227" width="17.42578125" style="2" customWidth="1"/>
    <col min="7228" max="7228" width="20.7109375" style="2" customWidth="1"/>
    <col min="7229" max="7229" width="21.42578125" style="2" customWidth="1"/>
    <col min="7230" max="7230" width="21" style="2" customWidth="1"/>
    <col min="7231" max="7231" width="16" style="2" customWidth="1"/>
    <col min="7232" max="7232" width="14.42578125" style="2" customWidth="1"/>
    <col min="7233" max="7233" width="74.42578125" style="2" customWidth="1"/>
    <col min="7234" max="7234" width="101.42578125" style="2" customWidth="1"/>
    <col min="7235" max="7429" width="11.42578125" style="2" customWidth="1"/>
    <col min="7430" max="7431" width="21.28515625" style="2" customWidth="1"/>
    <col min="7432" max="7432" width="37.140625" style="2" customWidth="1"/>
    <col min="7433" max="7433" width="49.28515625" style="2" customWidth="1"/>
    <col min="7434" max="7434" width="18.42578125" style="2" customWidth="1"/>
    <col min="7435" max="7435" width="62.28515625" style="2" customWidth="1"/>
    <col min="7436" max="7436" width="21.7109375" style="2" customWidth="1"/>
    <col min="7437" max="7437" width="18.42578125" style="2" customWidth="1"/>
    <col min="7438" max="7438" width="63" style="2" customWidth="1"/>
    <col min="7439" max="7439" width="22.28515625" style="2" customWidth="1"/>
    <col min="7440" max="7440" width="21" style="2" customWidth="1"/>
    <col min="7441" max="7444" width="15.85546875" style="2" customWidth="1"/>
    <col min="7445" max="7445" width="26.140625" style="2" customWidth="1"/>
    <col min="7446" max="7457" width="10.7109375" style="2" customWidth="1"/>
    <col min="7458" max="7465" width="0" style="2" hidden="1" customWidth="1"/>
    <col min="7466" max="7467" width="15.42578125" style="2" customWidth="1"/>
    <col min="7468" max="7468" width="18.7109375" style="2" customWidth="1"/>
    <col min="7469" max="7469" width="18.42578125" style="2" customWidth="1"/>
    <col min="7470" max="7471" width="15.42578125" style="2" customWidth="1"/>
    <col min="7472" max="7472" width="18.140625" style="2" customWidth="1"/>
    <col min="7473" max="7473" width="20.42578125" style="2" customWidth="1"/>
    <col min="7474" max="7474" width="18.140625" style="2" customWidth="1"/>
    <col min="7475" max="7475" width="15.42578125" style="2" customWidth="1"/>
    <col min="7476" max="7476" width="20" style="2" customWidth="1"/>
    <col min="7477" max="7477" width="18.140625" style="2" customWidth="1"/>
    <col min="7478" max="7478" width="15.42578125" style="2" customWidth="1"/>
    <col min="7479" max="7479" width="18.7109375" style="2" customWidth="1"/>
    <col min="7480" max="7480" width="15.42578125" style="2" customWidth="1"/>
    <col min="7481" max="7481" width="17.140625" style="2" customWidth="1"/>
    <col min="7482" max="7482" width="19.28515625" style="2" customWidth="1"/>
    <col min="7483" max="7483" width="17.42578125" style="2" customWidth="1"/>
    <col min="7484" max="7484" width="20.7109375" style="2" customWidth="1"/>
    <col min="7485" max="7485" width="21.42578125" style="2" customWidth="1"/>
    <col min="7486" max="7486" width="21" style="2" customWidth="1"/>
    <col min="7487" max="7487" width="16" style="2" customWidth="1"/>
    <col min="7488" max="7488" width="14.42578125" style="2" customWidth="1"/>
    <col min="7489" max="7489" width="74.42578125" style="2" customWidth="1"/>
    <col min="7490" max="7490" width="101.42578125" style="2" customWidth="1"/>
    <col min="7491" max="7685" width="11.42578125" style="2" customWidth="1"/>
    <col min="7686" max="7687" width="21.28515625" style="2" customWidth="1"/>
    <col min="7688" max="7688" width="37.140625" style="2" customWidth="1"/>
    <col min="7689" max="7689" width="49.28515625" style="2" customWidth="1"/>
    <col min="7690" max="7690" width="18.42578125" style="2" customWidth="1"/>
    <col min="7691" max="7691" width="62.28515625" style="2" customWidth="1"/>
    <col min="7692" max="7692" width="21.7109375" style="2" customWidth="1"/>
    <col min="7693" max="7693" width="18.42578125" style="2" customWidth="1"/>
    <col min="7694" max="7694" width="63" style="2" customWidth="1"/>
    <col min="7695" max="7695" width="22.28515625" style="2" customWidth="1"/>
    <col min="7696" max="7696" width="21" style="2" customWidth="1"/>
    <col min="7697" max="7700" width="15.85546875" style="2" customWidth="1"/>
    <col min="7701" max="7701" width="26.140625" style="2" customWidth="1"/>
    <col min="7702" max="7713" width="10.7109375" style="2" customWidth="1"/>
    <col min="7714" max="7721" width="0" style="2" hidden="1" customWidth="1"/>
    <col min="7722" max="7723" width="15.42578125" style="2" customWidth="1"/>
    <col min="7724" max="7724" width="18.7109375" style="2" customWidth="1"/>
    <col min="7725" max="7725" width="18.42578125" style="2" customWidth="1"/>
    <col min="7726" max="7727" width="15.42578125" style="2" customWidth="1"/>
    <col min="7728" max="7728" width="18.140625" style="2" customWidth="1"/>
    <col min="7729" max="7729" width="20.42578125" style="2" customWidth="1"/>
    <col min="7730" max="7730" width="18.140625" style="2" customWidth="1"/>
    <col min="7731" max="7731" width="15.42578125" style="2" customWidth="1"/>
    <col min="7732" max="7732" width="20" style="2" customWidth="1"/>
    <col min="7733" max="7733" width="18.140625" style="2" customWidth="1"/>
    <col min="7734" max="7734" width="15.42578125" style="2" customWidth="1"/>
    <col min="7735" max="7735" width="18.7109375" style="2" customWidth="1"/>
    <col min="7736" max="7736" width="15.42578125" style="2" customWidth="1"/>
    <col min="7737" max="7737" width="17.140625" style="2" customWidth="1"/>
    <col min="7738" max="7738" width="19.28515625" style="2" customWidth="1"/>
    <col min="7739" max="7739" width="17.42578125" style="2" customWidth="1"/>
    <col min="7740" max="7740" width="20.7109375" style="2" customWidth="1"/>
    <col min="7741" max="7741" width="21.42578125" style="2" customWidth="1"/>
    <col min="7742" max="7742" width="21" style="2" customWidth="1"/>
    <col min="7743" max="7743" width="16" style="2" customWidth="1"/>
    <col min="7744" max="7744" width="14.42578125" style="2" customWidth="1"/>
    <col min="7745" max="7745" width="74.42578125" style="2" customWidth="1"/>
    <col min="7746" max="7746" width="101.42578125" style="2" customWidth="1"/>
    <col min="7747" max="7941" width="11.42578125" style="2" customWidth="1"/>
    <col min="7942" max="7943" width="21.28515625" style="2" customWidth="1"/>
    <col min="7944" max="7944" width="37.140625" style="2" customWidth="1"/>
    <col min="7945" max="7945" width="49.28515625" style="2" customWidth="1"/>
    <col min="7946" max="7946" width="18.42578125" style="2" customWidth="1"/>
    <col min="7947" max="7947" width="62.28515625" style="2" customWidth="1"/>
    <col min="7948" max="7948" width="21.7109375" style="2" customWidth="1"/>
    <col min="7949" max="7949" width="18.42578125" style="2" customWidth="1"/>
    <col min="7950" max="7950" width="63" style="2" customWidth="1"/>
    <col min="7951" max="7951" width="22.28515625" style="2" customWidth="1"/>
    <col min="7952" max="7952" width="21" style="2" customWidth="1"/>
    <col min="7953" max="7956" width="15.85546875" style="2" customWidth="1"/>
    <col min="7957" max="7957" width="26.140625" style="2" customWidth="1"/>
    <col min="7958" max="7969" width="10.7109375" style="2" customWidth="1"/>
    <col min="7970" max="7977" width="0" style="2" hidden="1" customWidth="1"/>
    <col min="7978" max="7979" width="15.42578125" style="2" customWidth="1"/>
    <col min="7980" max="7980" width="18.7109375" style="2" customWidth="1"/>
    <col min="7981" max="7981" width="18.42578125" style="2" customWidth="1"/>
    <col min="7982" max="7983" width="15.42578125" style="2" customWidth="1"/>
    <col min="7984" max="7984" width="18.140625" style="2" customWidth="1"/>
    <col min="7985" max="7985" width="20.42578125" style="2" customWidth="1"/>
    <col min="7986" max="7986" width="18.140625" style="2" customWidth="1"/>
    <col min="7987" max="7987" width="15.42578125" style="2" customWidth="1"/>
    <col min="7988" max="7988" width="20" style="2" customWidth="1"/>
    <col min="7989" max="7989" width="18.140625" style="2" customWidth="1"/>
    <col min="7990" max="7990" width="15.42578125" style="2" customWidth="1"/>
    <col min="7991" max="7991" width="18.7109375" style="2" customWidth="1"/>
    <col min="7992" max="7992" width="15.42578125" style="2" customWidth="1"/>
    <col min="7993" max="7993" width="17.140625" style="2" customWidth="1"/>
    <col min="7994" max="7994" width="19.28515625" style="2" customWidth="1"/>
    <col min="7995" max="7995" width="17.42578125" style="2" customWidth="1"/>
    <col min="7996" max="7996" width="20.7109375" style="2" customWidth="1"/>
    <col min="7997" max="7997" width="21.42578125" style="2" customWidth="1"/>
    <col min="7998" max="7998" width="21" style="2" customWidth="1"/>
    <col min="7999" max="7999" width="16" style="2" customWidth="1"/>
    <col min="8000" max="8000" width="14.42578125" style="2" customWidth="1"/>
    <col min="8001" max="8001" width="74.42578125" style="2" customWidth="1"/>
    <col min="8002" max="8002" width="101.42578125" style="2" customWidth="1"/>
    <col min="8003" max="8197" width="11.42578125" style="2" customWidth="1"/>
    <col min="8198" max="8199" width="21.28515625" style="2" customWidth="1"/>
    <col min="8200" max="8200" width="37.140625" style="2" customWidth="1"/>
    <col min="8201" max="8201" width="49.28515625" style="2" customWidth="1"/>
    <col min="8202" max="8202" width="18.42578125" style="2" customWidth="1"/>
    <col min="8203" max="8203" width="62.28515625" style="2" customWidth="1"/>
    <col min="8204" max="8204" width="21.7109375" style="2" customWidth="1"/>
    <col min="8205" max="8205" width="18.42578125" style="2" customWidth="1"/>
    <col min="8206" max="8206" width="63" style="2" customWidth="1"/>
    <col min="8207" max="8207" width="22.28515625" style="2" customWidth="1"/>
    <col min="8208" max="8208" width="21" style="2" customWidth="1"/>
    <col min="8209" max="8212" width="15.85546875" style="2" customWidth="1"/>
    <col min="8213" max="8213" width="26.140625" style="2" customWidth="1"/>
    <col min="8214" max="8225" width="10.7109375" style="2" customWidth="1"/>
    <col min="8226" max="8233" width="0" style="2" hidden="1" customWidth="1"/>
    <col min="8234" max="8235" width="15.42578125" style="2" customWidth="1"/>
    <col min="8236" max="8236" width="18.7109375" style="2" customWidth="1"/>
    <col min="8237" max="8237" width="18.42578125" style="2" customWidth="1"/>
    <col min="8238" max="8239" width="15.42578125" style="2" customWidth="1"/>
    <col min="8240" max="8240" width="18.140625" style="2" customWidth="1"/>
    <col min="8241" max="8241" width="20.42578125" style="2" customWidth="1"/>
    <col min="8242" max="8242" width="18.140625" style="2" customWidth="1"/>
    <col min="8243" max="8243" width="15.42578125" style="2" customWidth="1"/>
    <col min="8244" max="8244" width="20" style="2" customWidth="1"/>
    <col min="8245" max="8245" width="18.140625" style="2" customWidth="1"/>
    <col min="8246" max="8246" width="15.42578125" style="2" customWidth="1"/>
    <col min="8247" max="8247" width="18.7109375" style="2" customWidth="1"/>
    <col min="8248" max="8248" width="15.42578125" style="2" customWidth="1"/>
    <col min="8249" max="8249" width="17.140625" style="2" customWidth="1"/>
    <col min="8250" max="8250" width="19.28515625" style="2" customWidth="1"/>
    <col min="8251" max="8251" width="17.42578125" style="2" customWidth="1"/>
    <col min="8252" max="8252" width="20.7109375" style="2" customWidth="1"/>
    <col min="8253" max="8253" width="21.42578125" style="2" customWidth="1"/>
    <col min="8254" max="8254" width="21" style="2" customWidth="1"/>
    <col min="8255" max="8255" width="16" style="2" customWidth="1"/>
    <col min="8256" max="8256" width="14.42578125" style="2" customWidth="1"/>
    <col min="8257" max="8257" width="74.42578125" style="2" customWidth="1"/>
    <col min="8258" max="8258" width="101.42578125" style="2" customWidth="1"/>
    <col min="8259" max="8453" width="11.42578125" style="2" customWidth="1"/>
    <col min="8454" max="8455" width="21.28515625" style="2" customWidth="1"/>
    <col min="8456" max="8456" width="37.140625" style="2" customWidth="1"/>
    <col min="8457" max="8457" width="49.28515625" style="2" customWidth="1"/>
    <col min="8458" max="8458" width="18.42578125" style="2" customWidth="1"/>
    <col min="8459" max="8459" width="62.28515625" style="2" customWidth="1"/>
    <col min="8460" max="8460" width="21.7109375" style="2" customWidth="1"/>
    <col min="8461" max="8461" width="18.42578125" style="2" customWidth="1"/>
    <col min="8462" max="8462" width="63" style="2" customWidth="1"/>
    <col min="8463" max="8463" width="22.28515625" style="2" customWidth="1"/>
    <col min="8464" max="8464" width="21" style="2" customWidth="1"/>
    <col min="8465" max="8468" width="15.85546875" style="2" customWidth="1"/>
    <col min="8469" max="8469" width="26.140625" style="2" customWidth="1"/>
    <col min="8470" max="8481" width="10.7109375" style="2" customWidth="1"/>
    <col min="8482" max="8489" width="0" style="2" hidden="1" customWidth="1"/>
    <col min="8490" max="8491" width="15.42578125" style="2" customWidth="1"/>
    <col min="8492" max="8492" width="18.7109375" style="2" customWidth="1"/>
    <col min="8493" max="8493" width="18.42578125" style="2" customWidth="1"/>
    <col min="8494" max="8495" width="15.42578125" style="2" customWidth="1"/>
    <col min="8496" max="8496" width="18.140625" style="2" customWidth="1"/>
    <col min="8497" max="8497" width="20.42578125" style="2" customWidth="1"/>
    <col min="8498" max="8498" width="18.140625" style="2" customWidth="1"/>
    <col min="8499" max="8499" width="15.42578125" style="2" customWidth="1"/>
    <col min="8500" max="8500" width="20" style="2" customWidth="1"/>
    <col min="8501" max="8501" width="18.140625" style="2" customWidth="1"/>
    <col min="8502" max="8502" width="15.42578125" style="2" customWidth="1"/>
    <col min="8503" max="8503" width="18.7109375" style="2" customWidth="1"/>
    <col min="8504" max="8504" width="15.42578125" style="2" customWidth="1"/>
    <col min="8505" max="8505" width="17.140625" style="2" customWidth="1"/>
    <col min="8506" max="8506" width="19.28515625" style="2" customWidth="1"/>
    <col min="8507" max="8507" width="17.42578125" style="2" customWidth="1"/>
    <col min="8508" max="8508" width="20.7109375" style="2" customWidth="1"/>
    <col min="8509" max="8509" width="21.42578125" style="2" customWidth="1"/>
    <col min="8510" max="8510" width="21" style="2" customWidth="1"/>
    <col min="8511" max="8511" width="16" style="2" customWidth="1"/>
    <col min="8512" max="8512" width="14.42578125" style="2" customWidth="1"/>
    <col min="8513" max="8513" width="74.42578125" style="2" customWidth="1"/>
    <col min="8514" max="8514" width="101.42578125" style="2" customWidth="1"/>
    <col min="8515" max="8709" width="11.42578125" style="2" customWidth="1"/>
    <col min="8710" max="8711" width="21.28515625" style="2" customWidth="1"/>
    <col min="8712" max="8712" width="37.140625" style="2" customWidth="1"/>
    <col min="8713" max="8713" width="49.28515625" style="2" customWidth="1"/>
    <col min="8714" max="8714" width="18.42578125" style="2" customWidth="1"/>
    <col min="8715" max="8715" width="62.28515625" style="2" customWidth="1"/>
    <col min="8716" max="8716" width="21.7109375" style="2" customWidth="1"/>
    <col min="8717" max="8717" width="18.42578125" style="2" customWidth="1"/>
    <col min="8718" max="8718" width="63" style="2" customWidth="1"/>
    <col min="8719" max="8719" width="22.28515625" style="2" customWidth="1"/>
    <col min="8720" max="8720" width="21" style="2" customWidth="1"/>
    <col min="8721" max="8724" width="15.85546875" style="2" customWidth="1"/>
    <col min="8725" max="8725" width="26.140625" style="2" customWidth="1"/>
    <col min="8726" max="8737" width="10.7109375" style="2" customWidth="1"/>
    <col min="8738" max="8745" width="0" style="2" hidden="1" customWidth="1"/>
    <col min="8746" max="8747" width="15.42578125" style="2" customWidth="1"/>
    <col min="8748" max="8748" width="18.7109375" style="2" customWidth="1"/>
    <col min="8749" max="8749" width="18.42578125" style="2" customWidth="1"/>
    <col min="8750" max="8751" width="15.42578125" style="2" customWidth="1"/>
    <col min="8752" max="8752" width="18.140625" style="2" customWidth="1"/>
    <col min="8753" max="8753" width="20.42578125" style="2" customWidth="1"/>
    <col min="8754" max="8754" width="18.140625" style="2" customWidth="1"/>
    <col min="8755" max="8755" width="15.42578125" style="2" customWidth="1"/>
    <col min="8756" max="8756" width="20" style="2" customWidth="1"/>
    <col min="8757" max="8757" width="18.140625" style="2" customWidth="1"/>
    <col min="8758" max="8758" width="15.42578125" style="2" customWidth="1"/>
    <col min="8759" max="8759" width="18.7109375" style="2" customWidth="1"/>
    <col min="8760" max="8760" width="15.42578125" style="2" customWidth="1"/>
    <col min="8761" max="8761" width="17.140625" style="2" customWidth="1"/>
    <col min="8762" max="8762" width="19.28515625" style="2" customWidth="1"/>
    <col min="8763" max="8763" width="17.42578125" style="2" customWidth="1"/>
    <col min="8764" max="8764" width="20.7109375" style="2" customWidth="1"/>
    <col min="8765" max="8765" width="21.42578125" style="2" customWidth="1"/>
    <col min="8766" max="8766" width="21" style="2" customWidth="1"/>
    <col min="8767" max="8767" width="16" style="2" customWidth="1"/>
    <col min="8768" max="8768" width="14.42578125" style="2" customWidth="1"/>
    <col min="8769" max="8769" width="74.42578125" style="2" customWidth="1"/>
    <col min="8770" max="8770" width="101.42578125" style="2" customWidth="1"/>
    <col min="8771" max="8965" width="11.42578125" style="2" customWidth="1"/>
    <col min="8966" max="8967" width="21.28515625" style="2" customWidth="1"/>
    <col min="8968" max="8968" width="37.140625" style="2" customWidth="1"/>
    <col min="8969" max="8969" width="49.28515625" style="2" customWidth="1"/>
    <col min="8970" max="8970" width="18.42578125" style="2" customWidth="1"/>
    <col min="8971" max="8971" width="62.28515625" style="2" customWidth="1"/>
    <col min="8972" max="8972" width="21.7109375" style="2" customWidth="1"/>
    <col min="8973" max="8973" width="18.42578125" style="2" customWidth="1"/>
    <col min="8974" max="8974" width="63" style="2" customWidth="1"/>
    <col min="8975" max="8975" width="22.28515625" style="2" customWidth="1"/>
    <col min="8976" max="8976" width="21" style="2" customWidth="1"/>
    <col min="8977" max="8980" width="15.85546875" style="2" customWidth="1"/>
    <col min="8981" max="8981" width="26.140625" style="2" customWidth="1"/>
    <col min="8982" max="8993" width="10.7109375" style="2" customWidth="1"/>
    <col min="8994" max="9001" width="0" style="2" hidden="1" customWidth="1"/>
    <col min="9002" max="9003" width="15.42578125" style="2" customWidth="1"/>
    <col min="9004" max="9004" width="18.7109375" style="2" customWidth="1"/>
    <col min="9005" max="9005" width="18.42578125" style="2" customWidth="1"/>
    <col min="9006" max="9007" width="15.42578125" style="2" customWidth="1"/>
    <col min="9008" max="9008" width="18.140625" style="2" customWidth="1"/>
    <col min="9009" max="9009" width="20.42578125" style="2" customWidth="1"/>
    <col min="9010" max="9010" width="18.140625" style="2" customWidth="1"/>
    <col min="9011" max="9011" width="15.42578125" style="2" customWidth="1"/>
    <col min="9012" max="9012" width="20" style="2" customWidth="1"/>
    <col min="9013" max="9013" width="18.140625" style="2" customWidth="1"/>
    <col min="9014" max="9014" width="15.42578125" style="2" customWidth="1"/>
    <col min="9015" max="9015" width="18.7109375" style="2" customWidth="1"/>
    <col min="9016" max="9016" width="15.42578125" style="2" customWidth="1"/>
    <col min="9017" max="9017" width="17.140625" style="2" customWidth="1"/>
    <col min="9018" max="9018" width="19.28515625" style="2" customWidth="1"/>
    <col min="9019" max="9019" width="17.42578125" style="2" customWidth="1"/>
    <col min="9020" max="9020" width="20.7109375" style="2" customWidth="1"/>
    <col min="9021" max="9021" width="21.42578125" style="2" customWidth="1"/>
    <col min="9022" max="9022" width="21" style="2" customWidth="1"/>
    <col min="9023" max="9023" width="16" style="2" customWidth="1"/>
    <col min="9024" max="9024" width="14.42578125" style="2" customWidth="1"/>
    <col min="9025" max="9025" width="74.42578125" style="2" customWidth="1"/>
    <col min="9026" max="9026" width="101.42578125" style="2" customWidth="1"/>
    <col min="9027" max="9221" width="11.42578125" style="2" customWidth="1"/>
    <col min="9222" max="9223" width="21.28515625" style="2" customWidth="1"/>
    <col min="9224" max="9224" width="37.140625" style="2" customWidth="1"/>
    <col min="9225" max="9225" width="49.28515625" style="2" customWidth="1"/>
    <col min="9226" max="9226" width="18.42578125" style="2" customWidth="1"/>
    <col min="9227" max="9227" width="62.28515625" style="2" customWidth="1"/>
    <col min="9228" max="9228" width="21.7109375" style="2" customWidth="1"/>
    <col min="9229" max="9229" width="18.42578125" style="2" customWidth="1"/>
    <col min="9230" max="9230" width="63" style="2" customWidth="1"/>
    <col min="9231" max="9231" width="22.28515625" style="2" customWidth="1"/>
    <col min="9232" max="9232" width="21" style="2" customWidth="1"/>
    <col min="9233" max="9236" width="15.85546875" style="2" customWidth="1"/>
    <col min="9237" max="9237" width="26.140625" style="2" customWidth="1"/>
    <col min="9238" max="9249" width="10.7109375" style="2" customWidth="1"/>
    <col min="9250" max="9257" width="0" style="2" hidden="1" customWidth="1"/>
    <col min="9258" max="9259" width="15.42578125" style="2" customWidth="1"/>
    <col min="9260" max="9260" width="18.7109375" style="2" customWidth="1"/>
    <col min="9261" max="9261" width="18.42578125" style="2" customWidth="1"/>
    <col min="9262" max="9263" width="15.42578125" style="2" customWidth="1"/>
    <col min="9264" max="9264" width="18.140625" style="2" customWidth="1"/>
    <col min="9265" max="9265" width="20.42578125" style="2" customWidth="1"/>
    <col min="9266" max="9266" width="18.140625" style="2" customWidth="1"/>
    <col min="9267" max="9267" width="15.42578125" style="2" customWidth="1"/>
    <col min="9268" max="9268" width="20" style="2" customWidth="1"/>
    <col min="9269" max="9269" width="18.140625" style="2" customWidth="1"/>
    <col min="9270" max="9270" width="15.42578125" style="2" customWidth="1"/>
    <col min="9271" max="9271" width="18.7109375" style="2" customWidth="1"/>
    <col min="9272" max="9272" width="15.42578125" style="2" customWidth="1"/>
    <col min="9273" max="9273" width="17.140625" style="2" customWidth="1"/>
    <col min="9274" max="9274" width="19.28515625" style="2" customWidth="1"/>
    <col min="9275" max="9275" width="17.42578125" style="2" customWidth="1"/>
    <col min="9276" max="9276" width="20.7109375" style="2" customWidth="1"/>
    <col min="9277" max="9277" width="21.42578125" style="2" customWidth="1"/>
    <col min="9278" max="9278" width="21" style="2" customWidth="1"/>
    <col min="9279" max="9279" width="16" style="2" customWidth="1"/>
    <col min="9280" max="9280" width="14.42578125" style="2" customWidth="1"/>
    <col min="9281" max="9281" width="74.42578125" style="2" customWidth="1"/>
    <col min="9282" max="9282" width="101.42578125" style="2" customWidth="1"/>
    <col min="9283" max="9477" width="11.42578125" style="2" customWidth="1"/>
    <col min="9478" max="9479" width="21.28515625" style="2" customWidth="1"/>
    <col min="9480" max="9480" width="37.140625" style="2" customWidth="1"/>
    <col min="9481" max="9481" width="49.28515625" style="2" customWidth="1"/>
    <col min="9482" max="9482" width="18.42578125" style="2" customWidth="1"/>
    <col min="9483" max="9483" width="62.28515625" style="2" customWidth="1"/>
    <col min="9484" max="9484" width="21.7109375" style="2" customWidth="1"/>
    <col min="9485" max="9485" width="18.42578125" style="2" customWidth="1"/>
    <col min="9486" max="9486" width="63" style="2" customWidth="1"/>
    <col min="9487" max="9487" width="22.28515625" style="2" customWidth="1"/>
    <col min="9488" max="9488" width="21" style="2" customWidth="1"/>
    <col min="9489" max="9492" width="15.85546875" style="2" customWidth="1"/>
    <col min="9493" max="9493" width="26.140625" style="2" customWidth="1"/>
    <col min="9494" max="9505" width="10.7109375" style="2" customWidth="1"/>
    <col min="9506" max="9513" width="0" style="2" hidden="1" customWidth="1"/>
    <col min="9514" max="9515" width="15.42578125" style="2" customWidth="1"/>
    <col min="9516" max="9516" width="18.7109375" style="2" customWidth="1"/>
    <col min="9517" max="9517" width="18.42578125" style="2" customWidth="1"/>
    <col min="9518" max="9519" width="15.42578125" style="2" customWidth="1"/>
    <col min="9520" max="9520" width="18.140625" style="2" customWidth="1"/>
    <col min="9521" max="9521" width="20.42578125" style="2" customWidth="1"/>
    <col min="9522" max="9522" width="18.140625" style="2" customWidth="1"/>
    <col min="9523" max="9523" width="15.42578125" style="2" customWidth="1"/>
    <col min="9524" max="9524" width="20" style="2" customWidth="1"/>
    <col min="9525" max="9525" width="18.140625" style="2" customWidth="1"/>
    <col min="9526" max="9526" width="15.42578125" style="2" customWidth="1"/>
    <col min="9527" max="9527" width="18.7109375" style="2" customWidth="1"/>
    <col min="9528" max="9528" width="15.42578125" style="2" customWidth="1"/>
    <col min="9529" max="9529" width="17.140625" style="2" customWidth="1"/>
    <col min="9530" max="9530" width="19.28515625" style="2" customWidth="1"/>
    <col min="9531" max="9531" width="17.42578125" style="2" customWidth="1"/>
    <col min="9532" max="9532" width="20.7109375" style="2" customWidth="1"/>
    <col min="9533" max="9533" width="21.42578125" style="2" customWidth="1"/>
    <col min="9534" max="9534" width="21" style="2" customWidth="1"/>
    <col min="9535" max="9535" width="16" style="2" customWidth="1"/>
    <col min="9536" max="9536" width="14.42578125" style="2" customWidth="1"/>
    <col min="9537" max="9537" width="74.42578125" style="2" customWidth="1"/>
    <col min="9538" max="9538" width="101.42578125" style="2" customWidth="1"/>
    <col min="9539" max="9733" width="11.42578125" style="2" customWidth="1"/>
    <col min="9734" max="9735" width="21.28515625" style="2" customWidth="1"/>
    <col min="9736" max="9736" width="37.140625" style="2" customWidth="1"/>
    <col min="9737" max="9737" width="49.28515625" style="2" customWidth="1"/>
    <col min="9738" max="9738" width="18.42578125" style="2" customWidth="1"/>
    <col min="9739" max="9739" width="62.28515625" style="2" customWidth="1"/>
    <col min="9740" max="9740" width="21.7109375" style="2" customWidth="1"/>
    <col min="9741" max="9741" width="18.42578125" style="2" customWidth="1"/>
    <col min="9742" max="9742" width="63" style="2" customWidth="1"/>
    <col min="9743" max="9743" width="22.28515625" style="2" customWidth="1"/>
    <col min="9744" max="9744" width="21" style="2" customWidth="1"/>
    <col min="9745" max="9748" width="15.85546875" style="2" customWidth="1"/>
    <col min="9749" max="9749" width="26.140625" style="2" customWidth="1"/>
    <col min="9750" max="9761" width="10.7109375" style="2" customWidth="1"/>
    <col min="9762" max="9769" width="0" style="2" hidden="1" customWidth="1"/>
    <col min="9770" max="9771" width="15.42578125" style="2" customWidth="1"/>
    <col min="9772" max="9772" width="18.7109375" style="2" customWidth="1"/>
    <col min="9773" max="9773" width="18.42578125" style="2" customWidth="1"/>
    <col min="9774" max="9775" width="15.42578125" style="2" customWidth="1"/>
    <col min="9776" max="9776" width="18.140625" style="2" customWidth="1"/>
    <col min="9777" max="9777" width="20.42578125" style="2" customWidth="1"/>
    <col min="9778" max="9778" width="18.140625" style="2" customWidth="1"/>
    <col min="9779" max="9779" width="15.42578125" style="2" customWidth="1"/>
    <col min="9780" max="9780" width="20" style="2" customWidth="1"/>
    <col min="9781" max="9781" width="18.140625" style="2" customWidth="1"/>
    <col min="9782" max="9782" width="15.42578125" style="2" customWidth="1"/>
    <col min="9783" max="9783" width="18.7109375" style="2" customWidth="1"/>
    <col min="9784" max="9784" width="15.42578125" style="2" customWidth="1"/>
    <col min="9785" max="9785" width="17.140625" style="2" customWidth="1"/>
    <col min="9786" max="9786" width="19.28515625" style="2" customWidth="1"/>
    <col min="9787" max="9787" width="17.42578125" style="2" customWidth="1"/>
    <col min="9788" max="9788" width="20.7109375" style="2" customWidth="1"/>
    <col min="9789" max="9789" width="21.42578125" style="2" customWidth="1"/>
    <col min="9790" max="9790" width="21" style="2" customWidth="1"/>
    <col min="9791" max="9791" width="16" style="2" customWidth="1"/>
    <col min="9792" max="9792" width="14.42578125" style="2" customWidth="1"/>
    <col min="9793" max="9793" width="74.42578125" style="2" customWidth="1"/>
    <col min="9794" max="9794" width="101.42578125" style="2" customWidth="1"/>
    <col min="9795" max="9989" width="11.42578125" style="2" customWidth="1"/>
    <col min="9990" max="9991" width="21.28515625" style="2" customWidth="1"/>
    <col min="9992" max="9992" width="37.140625" style="2" customWidth="1"/>
    <col min="9993" max="9993" width="49.28515625" style="2" customWidth="1"/>
    <col min="9994" max="9994" width="18.42578125" style="2" customWidth="1"/>
    <col min="9995" max="9995" width="62.28515625" style="2" customWidth="1"/>
    <col min="9996" max="9996" width="21.7109375" style="2" customWidth="1"/>
    <col min="9997" max="9997" width="18.42578125" style="2" customWidth="1"/>
    <col min="9998" max="9998" width="63" style="2" customWidth="1"/>
    <col min="9999" max="9999" width="22.28515625" style="2" customWidth="1"/>
    <col min="10000" max="10000" width="21" style="2" customWidth="1"/>
    <col min="10001" max="10004" width="15.85546875" style="2" customWidth="1"/>
    <col min="10005" max="10005" width="26.140625" style="2" customWidth="1"/>
    <col min="10006" max="10017" width="10.7109375" style="2" customWidth="1"/>
    <col min="10018" max="10025" width="0" style="2" hidden="1" customWidth="1"/>
    <col min="10026" max="10027" width="15.42578125" style="2" customWidth="1"/>
    <col min="10028" max="10028" width="18.7109375" style="2" customWidth="1"/>
    <col min="10029" max="10029" width="18.42578125" style="2" customWidth="1"/>
    <col min="10030" max="10031" width="15.42578125" style="2" customWidth="1"/>
    <col min="10032" max="10032" width="18.140625" style="2" customWidth="1"/>
    <col min="10033" max="10033" width="20.42578125" style="2" customWidth="1"/>
    <col min="10034" max="10034" width="18.140625" style="2" customWidth="1"/>
    <col min="10035" max="10035" width="15.42578125" style="2" customWidth="1"/>
    <col min="10036" max="10036" width="20" style="2" customWidth="1"/>
    <col min="10037" max="10037" width="18.140625" style="2" customWidth="1"/>
    <col min="10038" max="10038" width="15.42578125" style="2" customWidth="1"/>
    <col min="10039" max="10039" width="18.7109375" style="2" customWidth="1"/>
    <col min="10040" max="10040" width="15.42578125" style="2" customWidth="1"/>
    <col min="10041" max="10041" width="17.140625" style="2" customWidth="1"/>
    <col min="10042" max="10042" width="19.28515625" style="2" customWidth="1"/>
    <col min="10043" max="10043" width="17.42578125" style="2" customWidth="1"/>
    <col min="10044" max="10044" width="20.7109375" style="2" customWidth="1"/>
    <col min="10045" max="10045" width="21.42578125" style="2" customWidth="1"/>
    <col min="10046" max="10046" width="21" style="2" customWidth="1"/>
    <col min="10047" max="10047" width="16" style="2" customWidth="1"/>
    <col min="10048" max="10048" width="14.42578125" style="2" customWidth="1"/>
    <col min="10049" max="10049" width="74.42578125" style="2" customWidth="1"/>
    <col min="10050" max="10050" width="101.42578125" style="2" customWidth="1"/>
    <col min="10051" max="10245" width="11.42578125" style="2" customWidth="1"/>
    <col min="10246" max="10247" width="21.28515625" style="2" customWidth="1"/>
    <col min="10248" max="10248" width="37.140625" style="2" customWidth="1"/>
    <col min="10249" max="10249" width="49.28515625" style="2" customWidth="1"/>
    <col min="10250" max="10250" width="18.42578125" style="2" customWidth="1"/>
    <col min="10251" max="10251" width="62.28515625" style="2" customWidth="1"/>
    <col min="10252" max="10252" width="21.7109375" style="2" customWidth="1"/>
    <col min="10253" max="10253" width="18.42578125" style="2" customWidth="1"/>
    <col min="10254" max="10254" width="63" style="2" customWidth="1"/>
    <col min="10255" max="10255" width="22.28515625" style="2" customWidth="1"/>
    <col min="10256" max="10256" width="21" style="2" customWidth="1"/>
    <col min="10257" max="10260" width="15.85546875" style="2" customWidth="1"/>
    <col min="10261" max="10261" width="26.140625" style="2" customWidth="1"/>
    <col min="10262" max="10273" width="10.7109375" style="2" customWidth="1"/>
    <col min="10274" max="10281" width="0" style="2" hidden="1" customWidth="1"/>
    <col min="10282" max="10283" width="15.42578125" style="2" customWidth="1"/>
    <col min="10284" max="10284" width="18.7109375" style="2" customWidth="1"/>
    <col min="10285" max="10285" width="18.42578125" style="2" customWidth="1"/>
    <col min="10286" max="10287" width="15.42578125" style="2" customWidth="1"/>
    <col min="10288" max="10288" width="18.140625" style="2" customWidth="1"/>
    <col min="10289" max="10289" width="20.42578125" style="2" customWidth="1"/>
    <col min="10290" max="10290" width="18.140625" style="2" customWidth="1"/>
    <col min="10291" max="10291" width="15.42578125" style="2" customWidth="1"/>
    <col min="10292" max="10292" width="20" style="2" customWidth="1"/>
    <col min="10293" max="10293" width="18.140625" style="2" customWidth="1"/>
    <col min="10294" max="10294" width="15.42578125" style="2" customWidth="1"/>
    <col min="10295" max="10295" width="18.7109375" style="2" customWidth="1"/>
    <col min="10296" max="10296" width="15.42578125" style="2" customWidth="1"/>
    <col min="10297" max="10297" width="17.140625" style="2" customWidth="1"/>
    <col min="10298" max="10298" width="19.28515625" style="2" customWidth="1"/>
    <col min="10299" max="10299" width="17.42578125" style="2" customWidth="1"/>
    <col min="10300" max="10300" width="20.7109375" style="2" customWidth="1"/>
    <col min="10301" max="10301" width="21.42578125" style="2" customWidth="1"/>
    <col min="10302" max="10302" width="21" style="2" customWidth="1"/>
    <col min="10303" max="10303" width="16" style="2" customWidth="1"/>
    <col min="10304" max="10304" width="14.42578125" style="2" customWidth="1"/>
    <col min="10305" max="10305" width="74.42578125" style="2" customWidth="1"/>
    <col min="10306" max="10306" width="101.42578125" style="2" customWidth="1"/>
    <col min="10307" max="10501" width="11.42578125" style="2" customWidth="1"/>
    <col min="10502" max="10503" width="21.28515625" style="2" customWidth="1"/>
    <col min="10504" max="10504" width="37.140625" style="2" customWidth="1"/>
    <col min="10505" max="10505" width="49.28515625" style="2" customWidth="1"/>
    <col min="10506" max="10506" width="18.42578125" style="2" customWidth="1"/>
    <col min="10507" max="10507" width="62.28515625" style="2" customWidth="1"/>
    <col min="10508" max="10508" width="21.7109375" style="2" customWidth="1"/>
    <col min="10509" max="10509" width="18.42578125" style="2" customWidth="1"/>
    <col min="10510" max="10510" width="63" style="2" customWidth="1"/>
    <col min="10511" max="10511" width="22.28515625" style="2" customWidth="1"/>
    <col min="10512" max="10512" width="21" style="2" customWidth="1"/>
    <col min="10513" max="10516" width="15.85546875" style="2" customWidth="1"/>
    <col min="10517" max="10517" width="26.140625" style="2" customWidth="1"/>
    <col min="10518" max="10529" width="10.7109375" style="2" customWidth="1"/>
    <col min="10530" max="10537" width="0" style="2" hidden="1" customWidth="1"/>
    <col min="10538" max="10539" width="15.42578125" style="2" customWidth="1"/>
    <col min="10540" max="10540" width="18.7109375" style="2" customWidth="1"/>
    <col min="10541" max="10541" width="18.42578125" style="2" customWidth="1"/>
    <col min="10542" max="10543" width="15.42578125" style="2" customWidth="1"/>
    <col min="10544" max="10544" width="18.140625" style="2" customWidth="1"/>
    <col min="10545" max="10545" width="20.42578125" style="2" customWidth="1"/>
    <col min="10546" max="10546" width="18.140625" style="2" customWidth="1"/>
    <col min="10547" max="10547" width="15.42578125" style="2" customWidth="1"/>
    <col min="10548" max="10548" width="20" style="2" customWidth="1"/>
    <col min="10549" max="10549" width="18.140625" style="2" customWidth="1"/>
    <col min="10550" max="10550" width="15.42578125" style="2" customWidth="1"/>
    <col min="10551" max="10551" width="18.7109375" style="2" customWidth="1"/>
    <col min="10552" max="10552" width="15.42578125" style="2" customWidth="1"/>
    <col min="10553" max="10553" width="17.140625" style="2" customWidth="1"/>
    <col min="10554" max="10554" width="19.28515625" style="2" customWidth="1"/>
    <col min="10555" max="10555" width="17.42578125" style="2" customWidth="1"/>
    <col min="10556" max="10556" width="20.7109375" style="2" customWidth="1"/>
    <col min="10557" max="10557" width="21.42578125" style="2" customWidth="1"/>
    <col min="10558" max="10558" width="21" style="2" customWidth="1"/>
    <col min="10559" max="10559" width="16" style="2" customWidth="1"/>
    <col min="10560" max="10560" width="14.42578125" style="2" customWidth="1"/>
    <col min="10561" max="10561" width="74.42578125" style="2" customWidth="1"/>
    <col min="10562" max="10562" width="101.42578125" style="2" customWidth="1"/>
    <col min="10563" max="10757" width="11.42578125" style="2" customWidth="1"/>
    <col min="10758" max="10759" width="21.28515625" style="2" customWidth="1"/>
    <col min="10760" max="10760" width="37.140625" style="2" customWidth="1"/>
    <col min="10761" max="10761" width="49.28515625" style="2" customWidth="1"/>
    <col min="10762" max="10762" width="18.42578125" style="2" customWidth="1"/>
    <col min="10763" max="10763" width="62.28515625" style="2" customWidth="1"/>
    <col min="10764" max="10764" width="21.7109375" style="2" customWidth="1"/>
    <col min="10765" max="10765" width="18.42578125" style="2" customWidth="1"/>
    <col min="10766" max="10766" width="63" style="2" customWidth="1"/>
    <col min="10767" max="10767" width="22.28515625" style="2" customWidth="1"/>
    <col min="10768" max="10768" width="21" style="2" customWidth="1"/>
    <col min="10769" max="10772" width="15.85546875" style="2" customWidth="1"/>
    <col min="10773" max="10773" width="26.140625" style="2" customWidth="1"/>
    <col min="10774" max="10785" width="10.7109375" style="2" customWidth="1"/>
    <col min="10786" max="10793" width="0" style="2" hidden="1" customWidth="1"/>
    <col min="10794" max="10795" width="15.42578125" style="2" customWidth="1"/>
    <col min="10796" max="10796" width="18.7109375" style="2" customWidth="1"/>
    <col min="10797" max="10797" width="18.42578125" style="2" customWidth="1"/>
    <col min="10798" max="10799" width="15.42578125" style="2" customWidth="1"/>
    <col min="10800" max="10800" width="18.140625" style="2" customWidth="1"/>
    <col min="10801" max="10801" width="20.42578125" style="2" customWidth="1"/>
    <col min="10802" max="10802" width="18.140625" style="2" customWidth="1"/>
    <col min="10803" max="10803" width="15.42578125" style="2" customWidth="1"/>
    <col min="10804" max="10804" width="20" style="2" customWidth="1"/>
    <col min="10805" max="10805" width="18.140625" style="2" customWidth="1"/>
    <col min="10806" max="10806" width="15.42578125" style="2" customWidth="1"/>
    <col min="10807" max="10807" width="18.7109375" style="2" customWidth="1"/>
    <col min="10808" max="10808" width="15.42578125" style="2" customWidth="1"/>
    <col min="10809" max="10809" width="17.140625" style="2" customWidth="1"/>
    <col min="10810" max="10810" width="19.28515625" style="2" customWidth="1"/>
    <col min="10811" max="10811" width="17.42578125" style="2" customWidth="1"/>
    <col min="10812" max="10812" width="20.7109375" style="2" customWidth="1"/>
    <col min="10813" max="10813" width="21.42578125" style="2" customWidth="1"/>
    <col min="10814" max="10814" width="21" style="2" customWidth="1"/>
    <col min="10815" max="10815" width="16" style="2" customWidth="1"/>
    <col min="10816" max="10816" width="14.42578125" style="2" customWidth="1"/>
    <col min="10817" max="10817" width="74.42578125" style="2" customWidth="1"/>
    <col min="10818" max="10818" width="101.42578125" style="2" customWidth="1"/>
    <col min="10819" max="11013" width="11.42578125" style="2" customWidth="1"/>
    <col min="11014" max="11015" width="21.28515625" style="2" customWidth="1"/>
    <col min="11016" max="11016" width="37.140625" style="2" customWidth="1"/>
    <col min="11017" max="11017" width="49.28515625" style="2" customWidth="1"/>
    <col min="11018" max="11018" width="18.42578125" style="2" customWidth="1"/>
    <col min="11019" max="11019" width="62.28515625" style="2" customWidth="1"/>
    <col min="11020" max="11020" width="21.7109375" style="2" customWidth="1"/>
    <col min="11021" max="11021" width="18.42578125" style="2" customWidth="1"/>
    <col min="11022" max="11022" width="63" style="2" customWidth="1"/>
    <col min="11023" max="11023" width="22.28515625" style="2" customWidth="1"/>
    <col min="11024" max="11024" width="21" style="2" customWidth="1"/>
    <col min="11025" max="11028" width="15.85546875" style="2" customWidth="1"/>
    <col min="11029" max="11029" width="26.140625" style="2" customWidth="1"/>
    <col min="11030" max="11041" width="10.7109375" style="2" customWidth="1"/>
    <col min="11042" max="11049" width="0" style="2" hidden="1" customWidth="1"/>
    <col min="11050" max="11051" width="15.42578125" style="2" customWidth="1"/>
    <col min="11052" max="11052" width="18.7109375" style="2" customWidth="1"/>
    <col min="11053" max="11053" width="18.42578125" style="2" customWidth="1"/>
    <col min="11054" max="11055" width="15.42578125" style="2" customWidth="1"/>
    <col min="11056" max="11056" width="18.140625" style="2" customWidth="1"/>
    <col min="11057" max="11057" width="20.42578125" style="2" customWidth="1"/>
    <col min="11058" max="11058" width="18.140625" style="2" customWidth="1"/>
    <col min="11059" max="11059" width="15.42578125" style="2" customWidth="1"/>
    <col min="11060" max="11060" width="20" style="2" customWidth="1"/>
    <col min="11061" max="11061" width="18.140625" style="2" customWidth="1"/>
    <col min="11062" max="11062" width="15.42578125" style="2" customWidth="1"/>
    <col min="11063" max="11063" width="18.7109375" style="2" customWidth="1"/>
    <col min="11064" max="11064" width="15.42578125" style="2" customWidth="1"/>
    <col min="11065" max="11065" width="17.140625" style="2" customWidth="1"/>
    <col min="11066" max="11066" width="19.28515625" style="2" customWidth="1"/>
    <col min="11067" max="11067" width="17.42578125" style="2" customWidth="1"/>
    <col min="11068" max="11068" width="20.7109375" style="2" customWidth="1"/>
    <col min="11069" max="11069" width="21.42578125" style="2" customWidth="1"/>
    <col min="11070" max="11070" width="21" style="2" customWidth="1"/>
    <col min="11071" max="11071" width="16" style="2" customWidth="1"/>
    <col min="11072" max="11072" width="14.42578125" style="2" customWidth="1"/>
    <col min="11073" max="11073" width="74.42578125" style="2" customWidth="1"/>
    <col min="11074" max="11074" width="101.42578125" style="2" customWidth="1"/>
    <col min="11075" max="11269" width="11.42578125" style="2" customWidth="1"/>
    <col min="11270" max="11271" width="21.28515625" style="2" customWidth="1"/>
    <col min="11272" max="11272" width="37.140625" style="2" customWidth="1"/>
    <col min="11273" max="11273" width="49.28515625" style="2" customWidth="1"/>
    <col min="11274" max="11274" width="18.42578125" style="2" customWidth="1"/>
    <col min="11275" max="11275" width="62.28515625" style="2" customWidth="1"/>
    <col min="11276" max="11276" width="21.7109375" style="2" customWidth="1"/>
    <col min="11277" max="11277" width="18.42578125" style="2" customWidth="1"/>
    <col min="11278" max="11278" width="63" style="2" customWidth="1"/>
    <col min="11279" max="11279" width="22.28515625" style="2" customWidth="1"/>
    <col min="11280" max="11280" width="21" style="2" customWidth="1"/>
    <col min="11281" max="11284" width="15.85546875" style="2" customWidth="1"/>
    <col min="11285" max="11285" width="26.140625" style="2" customWidth="1"/>
    <col min="11286" max="11297" width="10.7109375" style="2" customWidth="1"/>
    <col min="11298" max="11305" width="0" style="2" hidden="1" customWidth="1"/>
    <col min="11306" max="11307" width="15.42578125" style="2" customWidth="1"/>
    <col min="11308" max="11308" width="18.7109375" style="2" customWidth="1"/>
    <col min="11309" max="11309" width="18.42578125" style="2" customWidth="1"/>
    <col min="11310" max="11311" width="15.42578125" style="2" customWidth="1"/>
    <col min="11312" max="11312" width="18.140625" style="2" customWidth="1"/>
    <col min="11313" max="11313" width="20.42578125" style="2" customWidth="1"/>
    <col min="11314" max="11314" width="18.140625" style="2" customWidth="1"/>
    <col min="11315" max="11315" width="15.42578125" style="2" customWidth="1"/>
    <col min="11316" max="11316" width="20" style="2" customWidth="1"/>
    <col min="11317" max="11317" width="18.140625" style="2" customWidth="1"/>
    <col min="11318" max="11318" width="15.42578125" style="2" customWidth="1"/>
    <col min="11319" max="11319" width="18.7109375" style="2" customWidth="1"/>
    <col min="11320" max="11320" width="15.42578125" style="2" customWidth="1"/>
    <col min="11321" max="11321" width="17.140625" style="2" customWidth="1"/>
    <col min="11322" max="11322" width="19.28515625" style="2" customWidth="1"/>
    <col min="11323" max="11323" width="17.42578125" style="2" customWidth="1"/>
    <col min="11324" max="11324" width="20.7109375" style="2" customWidth="1"/>
    <col min="11325" max="11325" width="21.42578125" style="2" customWidth="1"/>
    <col min="11326" max="11326" width="21" style="2" customWidth="1"/>
    <col min="11327" max="11327" width="16" style="2" customWidth="1"/>
    <col min="11328" max="11328" width="14.42578125" style="2" customWidth="1"/>
    <col min="11329" max="11329" width="74.42578125" style="2" customWidth="1"/>
    <col min="11330" max="11330" width="101.42578125" style="2" customWidth="1"/>
    <col min="11331" max="11525" width="11.42578125" style="2" customWidth="1"/>
    <col min="11526" max="11527" width="21.28515625" style="2" customWidth="1"/>
    <col min="11528" max="11528" width="37.140625" style="2" customWidth="1"/>
    <col min="11529" max="11529" width="49.28515625" style="2" customWidth="1"/>
    <col min="11530" max="11530" width="18.42578125" style="2" customWidth="1"/>
    <col min="11531" max="11531" width="62.28515625" style="2" customWidth="1"/>
    <col min="11532" max="11532" width="21.7109375" style="2" customWidth="1"/>
    <col min="11533" max="11533" width="18.42578125" style="2" customWidth="1"/>
    <col min="11534" max="11534" width="63" style="2" customWidth="1"/>
    <col min="11535" max="11535" width="22.28515625" style="2" customWidth="1"/>
    <col min="11536" max="11536" width="21" style="2" customWidth="1"/>
    <col min="11537" max="11540" width="15.85546875" style="2" customWidth="1"/>
    <col min="11541" max="11541" width="26.140625" style="2" customWidth="1"/>
    <col min="11542" max="11553" width="10.7109375" style="2" customWidth="1"/>
    <col min="11554" max="11561" width="0" style="2" hidden="1" customWidth="1"/>
    <col min="11562" max="11563" width="15.42578125" style="2" customWidth="1"/>
    <col min="11564" max="11564" width="18.7109375" style="2" customWidth="1"/>
    <col min="11565" max="11565" width="18.42578125" style="2" customWidth="1"/>
    <col min="11566" max="11567" width="15.42578125" style="2" customWidth="1"/>
    <col min="11568" max="11568" width="18.140625" style="2" customWidth="1"/>
    <col min="11569" max="11569" width="20.42578125" style="2" customWidth="1"/>
    <col min="11570" max="11570" width="18.140625" style="2" customWidth="1"/>
    <col min="11571" max="11571" width="15.42578125" style="2" customWidth="1"/>
    <col min="11572" max="11572" width="20" style="2" customWidth="1"/>
    <col min="11573" max="11573" width="18.140625" style="2" customWidth="1"/>
    <col min="11574" max="11574" width="15.42578125" style="2" customWidth="1"/>
    <col min="11575" max="11575" width="18.7109375" style="2" customWidth="1"/>
    <col min="11576" max="11576" width="15.42578125" style="2" customWidth="1"/>
    <col min="11577" max="11577" width="17.140625" style="2" customWidth="1"/>
    <col min="11578" max="11578" width="19.28515625" style="2" customWidth="1"/>
    <col min="11579" max="11579" width="17.42578125" style="2" customWidth="1"/>
    <col min="11580" max="11580" width="20.7109375" style="2" customWidth="1"/>
    <col min="11581" max="11581" width="21.42578125" style="2" customWidth="1"/>
    <col min="11582" max="11582" width="21" style="2" customWidth="1"/>
    <col min="11583" max="11583" width="16" style="2" customWidth="1"/>
    <col min="11584" max="11584" width="14.42578125" style="2" customWidth="1"/>
    <col min="11585" max="11585" width="74.42578125" style="2" customWidth="1"/>
    <col min="11586" max="11586" width="101.42578125" style="2" customWidth="1"/>
    <col min="11587" max="11781" width="11.42578125" style="2" customWidth="1"/>
    <col min="11782" max="11783" width="21.28515625" style="2" customWidth="1"/>
    <col min="11784" max="11784" width="37.140625" style="2" customWidth="1"/>
    <col min="11785" max="11785" width="49.28515625" style="2" customWidth="1"/>
    <col min="11786" max="11786" width="18.42578125" style="2" customWidth="1"/>
    <col min="11787" max="11787" width="62.28515625" style="2" customWidth="1"/>
    <col min="11788" max="11788" width="21.7109375" style="2" customWidth="1"/>
    <col min="11789" max="11789" width="18.42578125" style="2" customWidth="1"/>
    <col min="11790" max="11790" width="63" style="2" customWidth="1"/>
    <col min="11791" max="11791" width="22.28515625" style="2" customWidth="1"/>
    <col min="11792" max="11792" width="21" style="2" customWidth="1"/>
    <col min="11793" max="11796" width="15.85546875" style="2" customWidth="1"/>
    <col min="11797" max="11797" width="26.140625" style="2" customWidth="1"/>
    <col min="11798" max="11809" width="10.7109375" style="2" customWidth="1"/>
    <col min="11810" max="11817" width="0" style="2" hidden="1" customWidth="1"/>
    <col min="11818" max="11819" width="15.42578125" style="2" customWidth="1"/>
    <col min="11820" max="11820" width="18.7109375" style="2" customWidth="1"/>
    <col min="11821" max="11821" width="18.42578125" style="2" customWidth="1"/>
    <col min="11822" max="11823" width="15.42578125" style="2" customWidth="1"/>
    <col min="11824" max="11824" width="18.140625" style="2" customWidth="1"/>
    <col min="11825" max="11825" width="20.42578125" style="2" customWidth="1"/>
    <col min="11826" max="11826" width="18.140625" style="2" customWidth="1"/>
    <col min="11827" max="11827" width="15.42578125" style="2" customWidth="1"/>
    <col min="11828" max="11828" width="20" style="2" customWidth="1"/>
    <col min="11829" max="11829" width="18.140625" style="2" customWidth="1"/>
    <col min="11830" max="11830" width="15.42578125" style="2" customWidth="1"/>
    <col min="11831" max="11831" width="18.7109375" style="2" customWidth="1"/>
    <col min="11832" max="11832" width="15.42578125" style="2" customWidth="1"/>
    <col min="11833" max="11833" width="17.140625" style="2" customWidth="1"/>
    <col min="11834" max="11834" width="19.28515625" style="2" customWidth="1"/>
    <col min="11835" max="11835" width="17.42578125" style="2" customWidth="1"/>
    <col min="11836" max="11836" width="20.7109375" style="2" customWidth="1"/>
    <col min="11837" max="11837" width="21.42578125" style="2" customWidth="1"/>
    <col min="11838" max="11838" width="21" style="2" customWidth="1"/>
    <col min="11839" max="11839" width="16" style="2" customWidth="1"/>
    <col min="11840" max="11840" width="14.42578125" style="2" customWidth="1"/>
    <col min="11841" max="11841" width="74.42578125" style="2" customWidth="1"/>
    <col min="11842" max="11842" width="101.42578125" style="2" customWidth="1"/>
    <col min="11843" max="12037" width="11.42578125" style="2" customWidth="1"/>
    <col min="12038" max="12039" width="21.28515625" style="2" customWidth="1"/>
    <col min="12040" max="12040" width="37.140625" style="2" customWidth="1"/>
    <col min="12041" max="12041" width="49.28515625" style="2" customWidth="1"/>
    <col min="12042" max="12042" width="18.42578125" style="2" customWidth="1"/>
    <col min="12043" max="12043" width="62.28515625" style="2" customWidth="1"/>
    <col min="12044" max="12044" width="21.7109375" style="2" customWidth="1"/>
    <col min="12045" max="12045" width="18.42578125" style="2" customWidth="1"/>
    <col min="12046" max="12046" width="63" style="2" customWidth="1"/>
    <col min="12047" max="12047" width="22.28515625" style="2" customWidth="1"/>
    <col min="12048" max="12048" width="21" style="2" customWidth="1"/>
    <col min="12049" max="12052" width="15.85546875" style="2" customWidth="1"/>
    <col min="12053" max="12053" width="26.140625" style="2" customWidth="1"/>
    <col min="12054" max="12065" width="10.7109375" style="2" customWidth="1"/>
    <col min="12066" max="12073" width="0" style="2" hidden="1" customWidth="1"/>
    <col min="12074" max="12075" width="15.42578125" style="2" customWidth="1"/>
    <col min="12076" max="12076" width="18.7109375" style="2" customWidth="1"/>
    <col min="12077" max="12077" width="18.42578125" style="2" customWidth="1"/>
    <col min="12078" max="12079" width="15.42578125" style="2" customWidth="1"/>
    <col min="12080" max="12080" width="18.140625" style="2" customWidth="1"/>
    <col min="12081" max="12081" width="20.42578125" style="2" customWidth="1"/>
    <col min="12082" max="12082" width="18.140625" style="2" customWidth="1"/>
    <col min="12083" max="12083" width="15.42578125" style="2" customWidth="1"/>
    <col min="12084" max="12084" width="20" style="2" customWidth="1"/>
    <col min="12085" max="12085" width="18.140625" style="2" customWidth="1"/>
    <col min="12086" max="12086" width="15.42578125" style="2" customWidth="1"/>
    <col min="12087" max="12087" width="18.7109375" style="2" customWidth="1"/>
    <col min="12088" max="12088" width="15.42578125" style="2" customWidth="1"/>
    <col min="12089" max="12089" width="17.140625" style="2" customWidth="1"/>
    <col min="12090" max="12090" width="19.28515625" style="2" customWidth="1"/>
    <col min="12091" max="12091" width="17.42578125" style="2" customWidth="1"/>
    <col min="12092" max="12092" width="20.7109375" style="2" customWidth="1"/>
    <col min="12093" max="12093" width="21.42578125" style="2" customWidth="1"/>
    <col min="12094" max="12094" width="21" style="2" customWidth="1"/>
    <col min="12095" max="12095" width="16" style="2" customWidth="1"/>
    <col min="12096" max="12096" width="14.42578125" style="2" customWidth="1"/>
    <col min="12097" max="12097" width="74.42578125" style="2" customWidth="1"/>
    <col min="12098" max="12098" width="101.42578125" style="2" customWidth="1"/>
    <col min="12099" max="12293" width="11.42578125" style="2" customWidth="1"/>
    <col min="12294" max="12295" width="21.28515625" style="2" customWidth="1"/>
    <col min="12296" max="12296" width="37.140625" style="2" customWidth="1"/>
    <col min="12297" max="12297" width="49.28515625" style="2" customWidth="1"/>
    <col min="12298" max="12298" width="18.42578125" style="2" customWidth="1"/>
    <col min="12299" max="12299" width="62.28515625" style="2" customWidth="1"/>
    <col min="12300" max="12300" width="21.7109375" style="2" customWidth="1"/>
    <col min="12301" max="12301" width="18.42578125" style="2" customWidth="1"/>
    <col min="12302" max="12302" width="63" style="2" customWidth="1"/>
    <col min="12303" max="12303" width="22.28515625" style="2" customWidth="1"/>
    <col min="12304" max="12304" width="21" style="2" customWidth="1"/>
    <col min="12305" max="12308" width="15.85546875" style="2" customWidth="1"/>
    <col min="12309" max="12309" width="26.140625" style="2" customWidth="1"/>
    <col min="12310" max="12321" width="10.7109375" style="2" customWidth="1"/>
    <col min="12322" max="12329" width="0" style="2" hidden="1" customWidth="1"/>
    <col min="12330" max="12331" width="15.42578125" style="2" customWidth="1"/>
    <col min="12332" max="12332" width="18.7109375" style="2" customWidth="1"/>
    <col min="12333" max="12333" width="18.42578125" style="2" customWidth="1"/>
    <col min="12334" max="12335" width="15.42578125" style="2" customWidth="1"/>
    <col min="12336" max="12336" width="18.140625" style="2" customWidth="1"/>
    <col min="12337" max="12337" width="20.42578125" style="2" customWidth="1"/>
    <col min="12338" max="12338" width="18.140625" style="2" customWidth="1"/>
    <col min="12339" max="12339" width="15.42578125" style="2" customWidth="1"/>
    <col min="12340" max="12340" width="20" style="2" customWidth="1"/>
    <col min="12341" max="12341" width="18.140625" style="2" customWidth="1"/>
    <col min="12342" max="12342" width="15.42578125" style="2" customWidth="1"/>
    <col min="12343" max="12343" width="18.7109375" style="2" customWidth="1"/>
    <col min="12344" max="12344" width="15.42578125" style="2" customWidth="1"/>
    <col min="12345" max="12345" width="17.140625" style="2" customWidth="1"/>
    <col min="12346" max="12346" width="19.28515625" style="2" customWidth="1"/>
    <col min="12347" max="12347" width="17.42578125" style="2" customWidth="1"/>
    <col min="12348" max="12348" width="20.7109375" style="2" customWidth="1"/>
    <col min="12349" max="12349" width="21.42578125" style="2" customWidth="1"/>
    <col min="12350" max="12350" width="21" style="2" customWidth="1"/>
    <col min="12351" max="12351" width="16" style="2" customWidth="1"/>
    <col min="12352" max="12352" width="14.42578125" style="2" customWidth="1"/>
    <col min="12353" max="12353" width="74.42578125" style="2" customWidth="1"/>
    <col min="12354" max="12354" width="101.42578125" style="2" customWidth="1"/>
    <col min="12355" max="12549" width="11.42578125" style="2" customWidth="1"/>
    <col min="12550" max="12551" width="21.28515625" style="2" customWidth="1"/>
    <col min="12552" max="12552" width="37.140625" style="2" customWidth="1"/>
    <col min="12553" max="12553" width="49.28515625" style="2" customWidth="1"/>
    <col min="12554" max="12554" width="18.42578125" style="2" customWidth="1"/>
    <col min="12555" max="12555" width="62.28515625" style="2" customWidth="1"/>
    <col min="12556" max="12556" width="21.7109375" style="2" customWidth="1"/>
    <col min="12557" max="12557" width="18.42578125" style="2" customWidth="1"/>
    <col min="12558" max="12558" width="63" style="2" customWidth="1"/>
    <col min="12559" max="12559" width="22.28515625" style="2" customWidth="1"/>
    <col min="12560" max="12560" width="21" style="2" customWidth="1"/>
    <col min="12561" max="12564" width="15.85546875" style="2" customWidth="1"/>
    <col min="12565" max="12565" width="26.140625" style="2" customWidth="1"/>
    <col min="12566" max="12577" width="10.7109375" style="2" customWidth="1"/>
    <col min="12578" max="12585" width="0" style="2" hidden="1" customWidth="1"/>
    <col min="12586" max="12587" width="15.42578125" style="2" customWidth="1"/>
    <col min="12588" max="12588" width="18.7109375" style="2" customWidth="1"/>
    <col min="12589" max="12589" width="18.42578125" style="2" customWidth="1"/>
    <col min="12590" max="12591" width="15.42578125" style="2" customWidth="1"/>
    <col min="12592" max="12592" width="18.140625" style="2" customWidth="1"/>
    <col min="12593" max="12593" width="20.42578125" style="2" customWidth="1"/>
    <col min="12594" max="12594" width="18.140625" style="2" customWidth="1"/>
    <col min="12595" max="12595" width="15.42578125" style="2" customWidth="1"/>
    <col min="12596" max="12596" width="20" style="2" customWidth="1"/>
    <col min="12597" max="12597" width="18.140625" style="2" customWidth="1"/>
    <col min="12598" max="12598" width="15.42578125" style="2" customWidth="1"/>
    <col min="12599" max="12599" width="18.7109375" style="2" customWidth="1"/>
    <col min="12600" max="12600" width="15.42578125" style="2" customWidth="1"/>
    <col min="12601" max="12601" width="17.140625" style="2" customWidth="1"/>
    <col min="12602" max="12602" width="19.28515625" style="2" customWidth="1"/>
    <col min="12603" max="12603" width="17.42578125" style="2" customWidth="1"/>
    <col min="12604" max="12604" width="20.7109375" style="2" customWidth="1"/>
    <col min="12605" max="12605" width="21.42578125" style="2" customWidth="1"/>
    <col min="12606" max="12606" width="21" style="2" customWidth="1"/>
    <col min="12607" max="12607" width="16" style="2" customWidth="1"/>
    <col min="12608" max="12608" width="14.42578125" style="2" customWidth="1"/>
    <col min="12609" max="12609" width="74.42578125" style="2" customWidth="1"/>
    <col min="12610" max="12610" width="101.42578125" style="2" customWidth="1"/>
    <col min="12611" max="12805" width="11.42578125" style="2" customWidth="1"/>
    <col min="12806" max="12807" width="21.28515625" style="2" customWidth="1"/>
    <col min="12808" max="12808" width="37.140625" style="2" customWidth="1"/>
    <col min="12809" max="12809" width="49.28515625" style="2" customWidth="1"/>
    <col min="12810" max="12810" width="18.42578125" style="2" customWidth="1"/>
    <col min="12811" max="12811" width="62.28515625" style="2" customWidth="1"/>
    <col min="12812" max="12812" width="21.7109375" style="2" customWidth="1"/>
    <col min="12813" max="12813" width="18.42578125" style="2" customWidth="1"/>
    <col min="12814" max="12814" width="63" style="2" customWidth="1"/>
    <col min="12815" max="12815" width="22.28515625" style="2" customWidth="1"/>
    <col min="12816" max="12816" width="21" style="2" customWidth="1"/>
    <col min="12817" max="12820" width="15.85546875" style="2" customWidth="1"/>
    <col min="12821" max="12821" width="26.140625" style="2" customWidth="1"/>
    <col min="12822" max="12833" width="10.7109375" style="2" customWidth="1"/>
    <col min="12834" max="12841" width="0" style="2" hidden="1" customWidth="1"/>
    <col min="12842" max="12843" width="15.42578125" style="2" customWidth="1"/>
    <col min="12844" max="12844" width="18.7109375" style="2" customWidth="1"/>
    <col min="12845" max="12845" width="18.42578125" style="2" customWidth="1"/>
    <col min="12846" max="12847" width="15.42578125" style="2" customWidth="1"/>
    <col min="12848" max="12848" width="18.140625" style="2" customWidth="1"/>
    <col min="12849" max="12849" width="20.42578125" style="2" customWidth="1"/>
    <col min="12850" max="12850" width="18.140625" style="2" customWidth="1"/>
    <col min="12851" max="12851" width="15.42578125" style="2" customWidth="1"/>
    <col min="12852" max="12852" width="20" style="2" customWidth="1"/>
    <col min="12853" max="12853" width="18.140625" style="2" customWidth="1"/>
    <col min="12854" max="12854" width="15.42578125" style="2" customWidth="1"/>
    <col min="12855" max="12855" width="18.7109375" style="2" customWidth="1"/>
    <col min="12856" max="12856" width="15.42578125" style="2" customWidth="1"/>
    <col min="12857" max="12857" width="17.140625" style="2" customWidth="1"/>
    <col min="12858" max="12858" width="19.28515625" style="2" customWidth="1"/>
    <col min="12859" max="12859" width="17.42578125" style="2" customWidth="1"/>
    <col min="12860" max="12860" width="20.7109375" style="2" customWidth="1"/>
    <col min="12861" max="12861" width="21.42578125" style="2" customWidth="1"/>
    <col min="12862" max="12862" width="21" style="2" customWidth="1"/>
    <col min="12863" max="12863" width="16" style="2" customWidth="1"/>
    <col min="12864" max="12864" width="14.42578125" style="2" customWidth="1"/>
    <col min="12865" max="12865" width="74.42578125" style="2" customWidth="1"/>
    <col min="12866" max="12866" width="101.42578125" style="2" customWidth="1"/>
    <col min="12867" max="13061" width="11.42578125" style="2" customWidth="1"/>
    <col min="13062" max="13063" width="21.28515625" style="2" customWidth="1"/>
    <col min="13064" max="13064" width="37.140625" style="2" customWidth="1"/>
    <col min="13065" max="13065" width="49.28515625" style="2" customWidth="1"/>
    <col min="13066" max="13066" width="18.42578125" style="2" customWidth="1"/>
    <col min="13067" max="13067" width="62.28515625" style="2" customWidth="1"/>
    <col min="13068" max="13068" width="21.7109375" style="2" customWidth="1"/>
    <col min="13069" max="13069" width="18.42578125" style="2" customWidth="1"/>
    <col min="13070" max="13070" width="63" style="2" customWidth="1"/>
    <col min="13071" max="13071" width="22.28515625" style="2" customWidth="1"/>
    <col min="13072" max="13072" width="21" style="2" customWidth="1"/>
    <col min="13073" max="13076" width="15.85546875" style="2" customWidth="1"/>
    <col min="13077" max="13077" width="26.140625" style="2" customWidth="1"/>
    <col min="13078" max="13089" width="10.7109375" style="2" customWidth="1"/>
    <col min="13090" max="13097" width="0" style="2" hidden="1" customWidth="1"/>
    <col min="13098" max="13099" width="15.42578125" style="2" customWidth="1"/>
    <col min="13100" max="13100" width="18.7109375" style="2" customWidth="1"/>
    <col min="13101" max="13101" width="18.42578125" style="2" customWidth="1"/>
    <col min="13102" max="13103" width="15.42578125" style="2" customWidth="1"/>
    <col min="13104" max="13104" width="18.140625" style="2" customWidth="1"/>
    <col min="13105" max="13105" width="20.42578125" style="2" customWidth="1"/>
    <col min="13106" max="13106" width="18.140625" style="2" customWidth="1"/>
    <col min="13107" max="13107" width="15.42578125" style="2" customWidth="1"/>
    <col min="13108" max="13108" width="20" style="2" customWidth="1"/>
    <col min="13109" max="13109" width="18.140625" style="2" customWidth="1"/>
    <col min="13110" max="13110" width="15.42578125" style="2" customWidth="1"/>
    <col min="13111" max="13111" width="18.7109375" style="2" customWidth="1"/>
    <col min="13112" max="13112" width="15.42578125" style="2" customWidth="1"/>
    <col min="13113" max="13113" width="17.140625" style="2" customWidth="1"/>
    <col min="13114" max="13114" width="19.28515625" style="2" customWidth="1"/>
    <col min="13115" max="13115" width="17.42578125" style="2" customWidth="1"/>
    <col min="13116" max="13116" width="20.7109375" style="2" customWidth="1"/>
    <col min="13117" max="13117" width="21.42578125" style="2" customWidth="1"/>
    <col min="13118" max="13118" width="21" style="2" customWidth="1"/>
    <col min="13119" max="13119" width="16" style="2" customWidth="1"/>
    <col min="13120" max="13120" width="14.42578125" style="2" customWidth="1"/>
    <col min="13121" max="13121" width="74.42578125" style="2" customWidth="1"/>
    <col min="13122" max="13122" width="101.42578125" style="2" customWidth="1"/>
    <col min="13123" max="13317" width="11.42578125" style="2" customWidth="1"/>
    <col min="13318" max="13319" width="21.28515625" style="2" customWidth="1"/>
    <col min="13320" max="13320" width="37.140625" style="2" customWidth="1"/>
    <col min="13321" max="13321" width="49.28515625" style="2" customWidth="1"/>
    <col min="13322" max="13322" width="18.42578125" style="2" customWidth="1"/>
    <col min="13323" max="13323" width="62.28515625" style="2" customWidth="1"/>
    <col min="13324" max="13324" width="21.7109375" style="2" customWidth="1"/>
    <col min="13325" max="13325" width="18.42578125" style="2" customWidth="1"/>
    <col min="13326" max="13326" width="63" style="2" customWidth="1"/>
    <col min="13327" max="13327" width="22.28515625" style="2" customWidth="1"/>
    <col min="13328" max="13328" width="21" style="2" customWidth="1"/>
    <col min="13329" max="13332" width="15.85546875" style="2" customWidth="1"/>
    <col min="13333" max="13333" width="26.140625" style="2" customWidth="1"/>
    <col min="13334" max="13345" width="10.7109375" style="2" customWidth="1"/>
    <col min="13346" max="13353" width="0" style="2" hidden="1" customWidth="1"/>
    <col min="13354" max="13355" width="15.42578125" style="2" customWidth="1"/>
    <col min="13356" max="13356" width="18.7109375" style="2" customWidth="1"/>
    <col min="13357" max="13357" width="18.42578125" style="2" customWidth="1"/>
    <col min="13358" max="13359" width="15.42578125" style="2" customWidth="1"/>
    <col min="13360" max="13360" width="18.140625" style="2" customWidth="1"/>
    <col min="13361" max="13361" width="20.42578125" style="2" customWidth="1"/>
    <col min="13362" max="13362" width="18.140625" style="2" customWidth="1"/>
    <col min="13363" max="13363" width="15.42578125" style="2" customWidth="1"/>
    <col min="13364" max="13364" width="20" style="2" customWidth="1"/>
    <col min="13365" max="13365" width="18.140625" style="2" customWidth="1"/>
    <col min="13366" max="13366" width="15.42578125" style="2" customWidth="1"/>
    <col min="13367" max="13367" width="18.7109375" style="2" customWidth="1"/>
    <col min="13368" max="13368" width="15.42578125" style="2" customWidth="1"/>
    <col min="13369" max="13369" width="17.140625" style="2" customWidth="1"/>
    <col min="13370" max="13370" width="19.28515625" style="2" customWidth="1"/>
    <col min="13371" max="13371" width="17.42578125" style="2" customWidth="1"/>
    <col min="13372" max="13372" width="20.7109375" style="2" customWidth="1"/>
    <col min="13373" max="13373" width="21.42578125" style="2" customWidth="1"/>
    <col min="13374" max="13374" width="21" style="2" customWidth="1"/>
    <col min="13375" max="13375" width="16" style="2" customWidth="1"/>
    <col min="13376" max="13376" width="14.42578125" style="2" customWidth="1"/>
    <col min="13377" max="13377" width="74.42578125" style="2" customWidth="1"/>
    <col min="13378" max="13378" width="101.42578125" style="2" customWidth="1"/>
    <col min="13379" max="13573" width="11.42578125" style="2" customWidth="1"/>
    <col min="13574" max="13575" width="21.28515625" style="2" customWidth="1"/>
    <col min="13576" max="13576" width="37.140625" style="2" customWidth="1"/>
    <col min="13577" max="13577" width="49.28515625" style="2" customWidth="1"/>
    <col min="13578" max="13578" width="18.42578125" style="2" customWidth="1"/>
    <col min="13579" max="13579" width="62.28515625" style="2" customWidth="1"/>
    <col min="13580" max="13580" width="21.7109375" style="2" customWidth="1"/>
    <col min="13581" max="13581" width="18.42578125" style="2" customWidth="1"/>
    <col min="13582" max="13582" width="63" style="2" customWidth="1"/>
    <col min="13583" max="13583" width="22.28515625" style="2" customWidth="1"/>
    <col min="13584" max="13584" width="21" style="2" customWidth="1"/>
    <col min="13585" max="13588" width="15.85546875" style="2" customWidth="1"/>
    <col min="13589" max="13589" width="26.140625" style="2" customWidth="1"/>
    <col min="13590" max="13601" width="10.7109375" style="2" customWidth="1"/>
    <col min="13602" max="13609" width="0" style="2" hidden="1" customWidth="1"/>
    <col min="13610" max="13611" width="15.42578125" style="2" customWidth="1"/>
    <col min="13612" max="13612" width="18.7109375" style="2" customWidth="1"/>
    <col min="13613" max="13613" width="18.42578125" style="2" customWidth="1"/>
    <col min="13614" max="13615" width="15.42578125" style="2" customWidth="1"/>
    <col min="13616" max="13616" width="18.140625" style="2" customWidth="1"/>
    <col min="13617" max="13617" width="20.42578125" style="2" customWidth="1"/>
    <col min="13618" max="13618" width="18.140625" style="2" customWidth="1"/>
    <col min="13619" max="13619" width="15.42578125" style="2" customWidth="1"/>
    <col min="13620" max="13620" width="20" style="2" customWidth="1"/>
    <col min="13621" max="13621" width="18.140625" style="2" customWidth="1"/>
    <col min="13622" max="13622" width="15.42578125" style="2" customWidth="1"/>
    <col min="13623" max="13623" width="18.7109375" style="2" customWidth="1"/>
    <col min="13624" max="13624" width="15.42578125" style="2" customWidth="1"/>
    <col min="13625" max="13625" width="17.140625" style="2" customWidth="1"/>
    <col min="13626" max="13626" width="19.28515625" style="2" customWidth="1"/>
    <col min="13627" max="13627" width="17.42578125" style="2" customWidth="1"/>
    <col min="13628" max="13628" width="20.7109375" style="2" customWidth="1"/>
    <col min="13629" max="13629" width="21.42578125" style="2" customWidth="1"/>
    <col min="13630" max="13630" width="21" style="2" customWidth="1"/>
    <col min="13631" max="13631" width="16" style="2" customWidth="1"/>
    <col min="13632" max="13632" width="14.42578125" style="2" customWidth="1"/>
    <col min="13633" max="13633" width="74.42578125" style="2" customWidth="1"/>
    <col min="13634" max="13634" width="101.42578125" style="2" customWidth="1"/>
    <col min="13635" max="13829" width="11.42578125" style="2" customWidth="1"/>
    <col min="13830" max="13831" width="21.28515625" style="2" customWidth="1"/>
    <col min="13832" max="13832" width="37.140625" style="2" customWidth="1"/>
    <col min="13833" max="13833" width="49.28515625" style="2" customWidth="1"/>
    <col min="13834" max="13834" width="18.42578125" style="2" customWidth="1"/>
    <col min="13835" max="13835" width="62.28515625" style="2" customWidth="1"/>
    <col min="13836" max="13836" width="21.7109375" style="2" customWidth="1"/>
    <col min="13837" max="13837" width="18.42578125" style="2" customWidth="1"/>
    <col min="13838" max="13838" width="63" style="2" customWidth="1"/>
    <col min="13839" max="13839" width="22.28515625" style="2" customWidth="1"/>
    <col min="13840" max="13840" width="21" style="2" customWidth="1"/>
    <col min="13841" max="13844" width="15.85546875" style="2" customWidth="1"/>
    <col min="13845" max="13845" width="26.140625" style="2" customWidth="1"/>
    <col min="13846" max="13857" width="10.7109375" style="2" customWidth="1"/>
    <col min="13858" max="13865" width="0" style="2" hidden="1" customWidth="1"/>
    <col min="13866" max="13867" width="15.42578125" style="2" customWidth="1"/>
    <col min="13868" max="13868" width="18.7109375" style="2" customWidth="1"/>
    <col min="13869" max="13869" width="18.42578125" style="2" customWidth="1"/>
    <col min="13870" max="13871" width="15.42578125" style="2" customWidth="1"/>
    <col min="13872" max="13872" width="18.140625" style="2" customWidth="1"/>
    <col min="13873" max="13873" width="20.42578125" style="2" customWidth="1"/>
    <col min="13874" max="13874" width="18.140625" style="2" customWidth="1"/>
    <col min="13875" max="13875" width="15.42578125" style="2" customWidth="1"/>
    <col min="13876" max="13876" width="20" style="2" customWidth="1"/>
    <col min="13877" max="13877" width="18.140625" style="2" customWidth="1"/>
    <col min="13878" max="13878" width="15.42578125" style="2" customWidth="1"/>
    <col min="13879" max="13879" width="18.7109375" style="2" customWidth="1"/>
    <col min="13880" max="13880" width="15.42578125" style="2" customWidth="1"/>
    <col min="13881" max="13881" width="17.140625" style="2" customWidth="1"/>
    <col min="13882" max="13882" width="19.28515625" style="2" customWidth="1"/>
    <col min="13883" max="13883" width="17.42578125" style="2" customWidth="1"/>
    <col min="13884" max="13884" width="20.7109375" style="2" customWidth="1"/>
    <col min="13885" max="13885" width="21.42578125" style="2" customWidth="1"/>
    <col min="13886" max="13886" width="21" style="2" customWidth="1"/>
    <col min="13887" max="13887" width="16" style="2" customWidth="1"/>
    <col min="13888" max="13888" width="14.42578125" style="2" customWidth="1"/>
    <col min="13889" max="13889" width="74.42578125" style="2" customWidth="1"/>
    <col min="13890" max="13890" width="101.42578125" style="2" customWidth="1"/>
    <col min="13891" max="14085" width="11.42578125" style="2" customWidth="1"/>
    <col min="14086" max="14087" width="21.28515625" style="2" customWidth="1"/>
    <col min="14088" max="14088" width="37.140625" style="2" customWidth="1"/>
    <col min="14089" max="14089" width="49.28515625" style="2" customWidth="1"/>
    <col min="14090" max="14090" width="18.42578125" style="2" customWidth="1"/>
    <col min="14091" max="14091" width="62.28515625" style="2" customWidth="1"/>
    <col min="14092" max="14092" width="21.7109375" style="2" customWidth="1"/>
    <col min="14093" max="14093" width="18.42578125" style="2" customWidth="1"/>
    <col min="14094" max="14094" width="63" style="2" customWidth="1"/>
    <col min="14095" max="14095" width="22.28515625" style="2" customWidth="1"/>
    <col min="14096" max="14096" width="21" style="2" customWidth="1"/>
    <col min="14097" max="14100" width="15.85546875" style="2" customWidth="1"/>
    <col min="14101" max="14101" width="26.140625" style="2" customWidth="1"/>
    <col min="14102" max="14113" width="10.7109375" style="2" customWidth="1"/>
    <col min="14114" max="14121" width="0" style="2" hidden="1" customWidth="1"/>
    <col min="14122" max="14123" width="15.42578125" style="2" customWidth="1"/>
    <col min="14124" max="14124" width="18.7109375" style="2" customWidth="1"/>
    <col min="14125" max="14125" width="18.42578125" style="2" customWidth="1"/>
    <col min="14126" max="14127" width="15.42578125" style="2" customWidth="1"/>
    <col min="14128" max="14128" width="18.140625" style="2" customWidth="1"/>
    <col min="14129" max="14129" width="20.42578125" style="2" customWidth="1"/>
    <col min="14130" max="14130" width="18.140625" style="2" customWidth="1"/>
    <col min="14131" max="14131" width="15.42578125" style="2" customWidth="1"/>
    <col min="14132" max="14132" width="20" style="2" customWidth="1"/>
    <col min="14133" max="14133" width="18.140625" style="2" customWidth="1"/>
    <col min="14134" max="14134" width="15.42578125" style="2" customWidth="1"/>
    <col min="14135" max="14135" width="18.7109375" style="2" customWidth="1"/>
    <col min="14136" max="14136" width="15.42578125" style="2" customWidth="1"/>
    <col min="14137" max="14137" width="17.140625" style="2" customWidth="1"/>
    <col min="14138" max="14138" width="19.28515625" style="2" customWidth="1"/>
    <col min="14139" max="14139" width="17.42578125" style="2" customWidth="1"/>
    <col min="14140" max="14140" width="20.7109375" style="2" customWidth="1"/>
    <col min="14141" max="14141" width="21.42578125" style="2" customWidth="1"/>
    <col min="14142" max="14142" width="21" style="2" customWidth="1"/>
    <col min="14143" max="14143" width="16" style="2" customWidth="1"/>
    <col min="14144" max="14144" width="14.42578125" style="2" customWidth="1"/>
    <col min="14145" max="14145" width="74.42578125" style="2" customWidth="1"/>
    <col min="14146" max="14146" width="101.42578125" style="2" customWidth="1"/>
    <col min="14147" max="14341" width="11.42578125" style="2" customWidth="1"/>
    <col min="14342" max="14343" width="21.28515625" style="2" customWidth="1"/>
    <col min="14344" max="14344" width="37.140625" style="2" customWidth="1"/>
    <col min="14345" max="14345" width="49.28515625" style="2" customWidth="1"/>
    <col min="14346" max="14346" width="18.42578125" style="2" customWidth="1"/>
    <col min="14347" max="14347" width="62.28515625" style="2" customWidth="1"/>
    <col min="14348" max="14348" width="21.7109375" style="2" customWidth="1"/>
    <col min="14349" max="14349" width="18.42578125" style="2" customWidth="1"/>
    <col min="14350" max="14350" width="63" style="2" customWidth="1"/>
    <col min="14351" max="14351" width="22.28515625" style="2" customWidth="1"/>
    <col min="14352" max="14352" width="21" style="2" customWidth="1"/>
    <col min="14353" max="14356" width="15.85546875" style="2" customWidth="1"/>
    <col min="14357" max="14357" width="26.140625" style="2" customWidth="1"/>
    <col min="14358" max="14369" width="10.7109375" style="2" customWidth="1"/>
    <col min="14370" max="14377" width="0" style="2" hidden="1" customWidth="1"/>
    <col min="14378" max="14379" width="15.42578125" style="2" customWidth="1"/>
    <col min="14380" max="14380" width="18.7109375" style="2" customWidth="1"/>
    <col min="14381" max="14381" width="18.42578125" style="2" customWidth="1"/>
    <col min="14382" max="14383" width="15.42578125" style="2" customWidth="1"/>
    <col min="14384" max="14384" width="18.140625" style="2" customWidth="1"/>
    <col min="14385" max="14385" width="20.42578125" style="2" customWidth="1"/>
    <col min="14386" max="14386" width="18.140625" style="2" customWidth="1"/>
    <col min="14387" max="14387" width="15.42578125" style="2" customWidth="1"/>
    <col min="14388" max="14388" width="20" style="2" customWidth="1"/>
    <col min="14389" max="14389" width="18.140625" style="2" customWidth="1"/>
    <col min="14390" max="14390" width="15.42578125" style="2" customWidth="1"/>
    <col min="14391" max="14391" width="18.7109375" style="2" customWidth="1"/>
    <col min="14392" max="14392" width="15.42578125" style="2" customWidth="1"/>
    <col min="14393" max="14393" width="17.140625" style="2" customWidth="1"/>
    <col min="14394" max="14394" width="19.28515625" style="2" customWidth="1"/>
    <col min="14395" max="14395" width="17.42578125" style="2" customWidth="1"/>
    <col min="14396" max="14396" width="20.7109375" style="2" customWidth="1"/>
    <col min="14397" max="14397" width="21.42578125" style="2" customWidth="1"/>
    <col min="14398" max="14398" width="21" style="2" customWidth="1"/>
    <col min="14399" max="14399" width="16" style="2" customWidth="1"/>
    <col min="14400" max="14400" width="14.42578125" style="2" customWidth="1"/>
    <col min="14401" max="14401" width="74.42578125" style="2" customWidth="1"/>
    <col min="14402" max="14402" width="101.42578125" style="2" customWidth="1"/>
    <col min="14403" max="14597" width="11.42578125" style="2" customWidth="1"/>
    <col min="14598" max="14599" width="21.28515625" style="2" customWidth="1"/>
    <col min="14600" max="14600" width="37.140625" style="2" customWidth="1"/>
    <col min="14601" max="14601" width="49.28515625" style="2" customWidth="1"/>
    <col min="14602" max="14602" width="18.42578125" style="2" customWidth="1"/>
    <col min="14603" max="14603" width="62.28515625" style="2" customWidth="1"/>
    <col min="14604" max="14604" width="21.7109375" style="2" customWidth="1"/>
    <col min="14605" max="14605" width="18.42578125" style="2" customWidth="1"/>
    <col min="14606" max="14606" width="63" style="2" customWidth="1"/>
    <col min="14607" max="14607" width="22.28515625" style="2" customWidth="1"/>
    <col min="14608" max="14608" width="21" style="2" customWidth="1"/>
    <col min="14609" max="14612" width="15.85546875" style="2" customWidth="1"/>
    <col min="14613" max="14613" width="26.140625" style="2" customWidth="1"/>
    <col min="14614" max="14625" width="10.7109375" style="2" customWidth="1"/>
    <col min="14626" max="14633" width="0" style="2" hidden="1" customWidth="1"/>
    <col min="14634" max="14635" width="15.42578125" style="2" customWidth="1"/>
    <col min="14636" max="14636" width="18.7109375" style="2" customWidth="1"/>
    <col min="14637" max="14637" width="18.42578125" style="2" customWidth="1"/>
    <col min="14638" max="14639" width="15.42578125" style="2" customWidth="1"/>
    <col min="14640" max="14640" width="18.140625" style="2" customWidth="1"/>
    <col min="14641" max="14641" width="20.42578125" style="2" customWidth="1"/>
    <col min="14642" max="14642" width="18.140625" style="2" customWidth="1"/>
    <col min="14643" max="14643" width="15.42578125" style="2" customWidth="1"/>
    <col min="14644" max="14644" width="20" style="2" customWidth="1"/>
    <col min="14645" max="14645" width="18.140625" style="2" customWidth="1"/>
    <col min="14646" max="14646" width="15.42578125" style="2" customWidth="1"/>
    <col min="14647" max="14647" width="18.7109375" style="2" customWidth="1"/>
    <col min="14648" max="14648" width="15.42578125" style="2" customWidth="1"/>
    <col min="14649" max="14649" width="17.140625" style="2" customWidth="1"/>
    <col min="14650" max="14650" width="19.28515625" style="2" customWidth="1"/>
    <col min="14651" max="14651" width="17.42578125" style="2" customWidth="1"/>
    <col min="14652" max="14652" width="20.7109375" style="2" customWidth="1"/>
    <col min="14653" max="14653" width="21.42578125" style="2" customWidth="1"/>
    <col min="14654" max="14654" width="21" style="2" customWidth="1"/>
    <col min="14655" max="14655" width="16" style="2" customWidth="1"/>
    <col min="14656" max="14656" width="14.42578125" style="2" customWidth="1"/>
    <col min="14657" max="14657" width="74.42578125" style="2" customWidth="1"/>
    <col min="14658" max="14658" width="101.42578125" style="2" customWidth="1"/>
    <col min="14659" max="14853" width="11.42578125" style="2" customWidth="1"/>
    <col min="14854" max="14855" width="21.28515625" style="2" customWidth="1"/>
    <col min="14856" max="14856" width="37.140625" style="2" customWidth="1"/>
    <col min="14857" max="14857" width="49.28515625" style="2" customWidth="1"/>
    <col min="14858" max="14858" width="18.42578125" style="2" customWidth="1"/>
    <col min="14859" max="14859" width="62.28515625" style="2" customWidth="1"/>
    <col min="14860" max="14860" width="21.7109375" style="2" customWidth="1"/>
    <col min="14861" max="14861" width="18.42578125" style="2" customWidth="1"/>
    <col min="14862" max="14862" width="63" style="2" customWidth="1"/>
    <col min="14863" max="14863" width="22.28515625" style="2" customWidth="1"/>
    <col min="14864" max="14864" width="21" style="2" customWidth="1"/>
    <col min="14865" max="14868" width="15.85546875" style="2" customWidth="1"/>
    <col min="14869" max="14869" width="26.140625" style="2" customWidth="1"/>
    <col min="14870" max="14881" width="10.7109375" style="2" customWidth="1"/>
    <col min="14882" max="14889" width="0" style="2" hidden="1" customWidth="1"/>
    <col min="14890" max="14891" width="15.42578125" style="2" customWidth="1"/>
    <col min="14892" max="14892" width="18.7109375" style="2" customWidth="1"/>
    <col min="14893" max="14893" width="18.42578125" style="2" customWidth="1"/>
    <col min="14894" max="14895" width="15.42578125" style="2" customWidth="1"/>
    <col min="14896" max="14896" width="18.140625" style="2" customWidth="1"/>
    <col min="14897" max="14897" width="20.42578125" style="2" customWidth="1"/>
    <col min="14898" max="14898" width="18.140625" style="2" customWidth="1"/>
    <col min="14899" max="14899" width="15.42578125" style="2" customWidth="1"/>
    <col min="14900" max="14900" width="20" style="2" customWidth="1"/>
    <col min="14901" max="14901" width="18.140625" style="2" customWidth="1"/>
    <col min="14902" max="14902" width="15.42578125" style="2" customWidth="1"/>
    <col min="14903" max="14903" width="18.7109375" style="2" customWidth="1"/>
    <col min="14904" max="14904" width="15.42578125" style="2" customWidth="1"/>
    <col min="14905" max="14905" width="17.140625" style="2" customWidth="1"/>
    <col min="14906" max="14906" width="19.28515625" style="2" customWidth="1"/>
    <col min="14907" max="14907" width="17.42578125" style="2" customWidth="1"/>
    <col min="14908" max="14908" width="20.7109375" style="2" customWidth="1"/>
    <col min="14909" max="14909" width="21.42578125" style="2" customWidth="1"/>
    <col min="14910" max="14910" width="21" style="2" customWidth="1"/>
    <col min="14911" max="14911" width="16" style="2" customWidth="1"/>
    <col min="14912" max="14912" width="14.42578125" style="2" customWidth="1"/>
    <col min="14913" max="14913" width="74.42578125" style="2" customWidth="1"/>
    <col min="14914" max="14914" width="101.42578125" style="2" customWidth="1"/>
    <col min="14915" max="15109" width="11.42578125" style="2" customWidth="1"/>
    <col min="15110" max="15111" width="21.28515625" style="2" customWidth="1"/>
    <col min="15112" max="15112" width="37.140625" style="2" customWidth="1"/>
    <col min="15113" max="15113" width="49.28515625" style="2" customWidth="1"/>
    <col min="15114" max="15114" width="18.42578125" style="2" customWidth="1"/>
    <col min="15115" max="15115" width="62.28515625" style="2" customWidth="1"/>
    <col min="15116" max="15116" width="21.7109375" style="2" customWidth="1"/>
    <col min="15117" max="15117" width="18.42578125" style="2" customWidth="1"/>
    <col min="15118" max="15118" width="63" style="2" customWidth="1"/>
    <col min="15119" max="15119" width="22.28515625" style="2" customWidth="1"/>
    <col min="15120" max="15120" width="21" style="2" customWidth="1"/>
    <col min="15121" max="15124" width="15.85546875" style="2" customWidth="1"/>
    <col min="15125" max="15125" width="26.140625" style="2" customWidth="1"/>
    <col min="15126" max="15137" width="10.7109375" style="2" customWidth="1"/>
    <col min="15138" max="15145" width="0" style="2" hidden="1" customWidth="1"/>
    <col min="15146" max="15147" width="15.42578125" style="2" customWidth="1"/>
    <col min="15148" max="15148" width="18.7109375" style="2" customWidth="1"/>
    <col min="15149" max="15149" width="18.42578125" style="2" customWidth="1"/>
    <col min="15150" max="15151" width="15.42578125" style="2" customWidth="1"/>
    <col min="15152" max="15152" width="18.140625" style="2" customWidth="1"/>
    <col min="15153" max="15153" width="20.42578125" style="2" customWidth="1"/>
    <col min="15154" max="15154" width="18.140625" style="2" customWidth="1"/>
    <col min="15155" max="15155" width="15.42578125" style="2" customWidth="1"/>
    <col min="15156" max="15156" width="20" style="2" customWidth="1"/>
    <col min="15157" max="15157" width="18.140625" style="2" customWidth="1"/>
    <col min="15158" max="15158" width="15.42578125" style="2" customWidth="1"/>
    <col min="15159" max="15159" width="18.7109375" style="2" customWidth="1"/>
    <col min="15160" max="15160" width="15.42578125" style="2" customWidth="1"/>
    <col min="15161" max="15161" width="17.140625" style="2" customWidth="1"/>
    <col min="15162" max="15162" width="19.28515625" style="2" customWidth="1"/>
    <col min="15163" max="15163" width="17.42578125" style="2" customWidth="1"/>
    <col min="15164" max="15164" width="20.7109375" style="2" customWidth="1"/>
    <col min="15165" max="15165" width="21.42578125" style="2" customWidth="1"/>
    <col min="15166" max="15166" width="21" style="2" customWidth="1"/>
    <col min="15167" max="15167" width="16" style="2" customWidth="1"/>
    <col min="15168" max="15168" width="14.42578125" style="2" customWidth="1"/>
    <col min="15169" max="15169" width="74.42578125" style="2" customWidth="1"/>
    <col min="15170" max="15170" width="101.42578125" style="2" customWidth="1"/>
    <col min="15171" max="15365" width="11.42578125" style="2" customWidth="1"/>
    <col min="15366" max="15367" width="21.28515625" style="2" customWidth="1"/>
    <col min="15368" max="15368" width="37.140625" style="2" customWidth="1"/>
    <col min="15369" max="15369" width="49.28515625" style="2" customWidth="1"/>
    <col min="15370" max="15370" width="18.42578125" style="2" customWidth="1"/>
    <col min="15371" max="15371" width="62.28515625" style="2" customWidth="1"/>
    <col min="15372" max="15372" width="21.7109375" style="2" customWidth="1"/>
    <col min="15373" max="15373" width="18.42578125" style="2" customWidth="1"/>
    <col min="15374" max="15374" width="63" style="2" customWidth="1"/>
    <col min="15375" max="15375" width="22.28515625" style="2" customWidth="1"/>
    <col min="15376" max="15376" width="21" style="2" customWidth="1"/>
    <col min="15377" max="15380" width="15.85546875" style="2" customWidth="1"/>
    <col min="15381" max="15381" width="26.140625" style="2" customWidth="1"/>
    <col min="15382" max="15393" width="10.7109375" style="2" customWidth="1"/>
    <col min="15394" max="15401" width="0" style="2" hidden="1" customWidth="1"/>
    <col min="15402" max="15403" width="15.42578125" style="2" customWidth="1"/>
    <col min="15404" max="15404" width="18.7109375" style="2" customWidth="1"/>
    <col min="15405" max="15405" width="18.42578125" style="2" customWidth="1"/>
    <col min="15406" max="15407" width="15.42578125" style="2" customWidth="1"/>
    <col min="15408" max="15408" width="18.140625" style="2" customWidth="1"/>
    <col min="15409" max="15409" width="20.42578125" style="2" customWidth="1"/>
    <col min="15410" max="15410" width="18.140625" style="2" customWidth="1"/>
    <col min="15411" max="15411" width="15.42578125" style="2" customWidth="1"/>
    <col min="15412" max="15412" width="20" style="2" customWidth="1"/>
    <col min="15413" max="15413" width="18.140625" style="2" customWidth="1"/>
    <col min="15414" max="15414" width="15.42578125" style="2" customWidth="1"/>
    <col min="15415" max="15415" width="18.7109375" style="2" customWidth="1"/>
    <col min="15416" max="15416" width="15.42578125" style="2" customWidth="1"/>
    <col min="15417" max="15417" width="17.140625" style="2" customWidth="1"/>
    <col min="15418" max="15418" width="19.28515625" style="2" customWidth="1"/>
    <col min="15419" max="15419" width="17.42578125" style="2" customWidth="1"/>
    <col min="15420" max="15420" width="20.7109375" style="2" customWidth="1"/>
    <col min="15421" max="15421" width="21.42578125" style="2" customWidth="1"/>
    <col min="15422" max="15422" width="21" style="2" customWidth="1"/>
    <col min="15423" max="15423" width="16" style="2" customWidth="1"/>
    <col min="15424" max="15424" width="14.42578125" style="2" customWidth="1"/>
    <col min="15425" max="15425" width="74.42578125" style="2" customWidth="1"/>
    <col min="15426" max="15426" width="101.42578125" style="2" customWidth="1"/>
    <col min="15427" max="15621" width="11.42578125" style="2" customWidth="1"/>
    <col min="15622" max="15623" width="21.28515625" style="2" customWidth="1"/>
    <col min="15624" max="15624" width="37.140625" style="2" customWidth="1"/>
    <col min="15625" max="15625" width="49.28515625" style="2" customWidth="1"/>
    <col min="15626" max="15626" width="18.42578125" style="2" customWidth="1"/>
    <col min="15627" max="15627" width="62.28515625" style="2" customWidth="1"/>
    <col min="15628" max="15628" width="21.7109375" style="2" customWidth="1"/>
    <col min="15629" max="15629" width="18.42578125" style="2" customWidth="1"/>
    <col min="15630" max="15630" width="63" style="2" customWidth="1"/>
    <col min="15631" max="15631" width="22.28515625" style="2" customWidth="1"/>
    <col min="15632" max="15632" width="21" style="2" customWidth="1"/>
    <col min="15633" max="15636" width="15.85546875" style="2" customWidth="1"/>
    <col min="15637" max="15637" width="26.140625" style="2" customWidth="1"/>
    <col min="15638" max="15649" width="10.7109375" style="2" customWidth="1"/>
    <col min="15650" max="15657" width="0" style="2" hidden="1" customWidth="1"/>
    <col min="15658" max="15659" width="15.42578125" style="2" customWidth="1"/>
    <col min="15660" max="15660" width="18.7109375" style="2" customWidth="1"/>
    <col min="15661" max="15661" width="18.42578125" style="2" customWidth="1"/>
    <col min="15662" max="15663" width="15.42578125" style="2" customWidth="1"/>
    <col min="15664" max="15664" width="18.140625" style="2" customWidth="1"/>
    <col min="15665" max="15665" width="20.42578125" style="2" customWidth="1"/>
    <col min="15666" max="15666" width="18.140625" style="2" customWidth="1"/>
    <col min="15667" max="15667" width="15.42578125" style="2" customWidth="1"/>
    <col min="15668" max="15668" width="20" style="2" customWidth="1"/>
    <col min="15669" max="15669" width="18.140625" style="2" customWidth="1"/>
    <col min="15670" max="15670" width="15.42578125" style="2" customWidth="1"/>
    <col min="15671" max="15671" width="18.7109375" style="2" customWidth="1"/>
    <col min="15672" max="15672" width="15.42578125" style="2" customWidth="1"/>
    <col min="15673" max="15673" width="17.140625" style="2" customWidth="1"/>
    <col min="15674" max="15674" width="19.28515625" style="2" customWidth="1"/>
    <col min="15675" max="15675" width="17.42578125" style="2" customWidth="1"/>
    <col min="15676" max="15676" width="20.7109375" style="2" customWidth="1"/>
    <col min="15677" max="15677" width="21.42578125" style="2" customWidth="1"/>
    <col min="15678" max="15678" width="21" style="2" customWidth="1"/>
    <col min="15679" max="15679" width="16" style="2" customWidth="1"/>
    <col min="15680" max="15680" width="14.42578125" style="2" customWidth="1"/>
    <col min="15681" max="15681" width="74.42578125" style="2" customWidth="1"/>
    <col min="15682" max="15682" width="101.42578125" style="2" customWidth="1"/>
    <col min="15683" max="15877" width="11.42578125" style="2" customWidth="1"/>
    <col min="15878" max="15879" width="21.28515625" style="2" customWidth="1"/>
    <col min="15880" max="15880" width="37.140625" style="2" customWidth="1"/>
    <col min="15881" max="15881" width="49.28515625" style="2" customWidth="1"/>
    <col min="15882" max="15882" width="18.42578125" style="2" customWidth="1"/>
    <col min="15883" max="15883" width="62.28515625" style="2" customWidth="1"/>
    <col min="15884" max="15884" width="21.7109375" style="2" customWidth="1"/>
    <col min="15885" max="15885" width="18.42578125" style="2" customWidth="1"/>
    <col min="15886" max="15886" width="63" style="2" customWidth="1"/>
    <col min="15887" max="15887" width="22.28515625" style="2" customWidth="1"/>
    <col min="15888" max="15888" width="21" style="2" customWidth="1"/>
    <col min="15889" max="15892" width="15.85546875" style="2" customWidth="1"/>
    <col min="15893" max="15893" width="26.140625" style="2" customWidth="1"/>
    <col min="15894" max="15905" width="10.7109375" style="2" customWidth="1"/>
    <col min="15906" max="15913" width="0" style="2" hidden="1" customWidth="1"/>
    <col min="15914" max="15915" width="15.42578125" style="2" customWidth="1"/>
    <col min="15916" max="15916" width="18.7109375" style="2" customWidth="1"/>
    <col min="15917" max="15917" width="18.42578125" style="2" customWidth="1"/>
    <col min="15918" max="15919" width="15.42578125" style="2" customWidth="1"/>
    <col min="15920" max="15920" width="18.140625" style="2" customWidth="1"/>
    <col min="15921" max="15921" width="20.42578125" style="2" customWidth="1"/>
    <col min="15922" max="15922" width="18.140625" style="2" customWidth="1"/>
    <col min="15923" max="15923" width="15.42578125" style="2" customWidth="1"/>
    <col min="15924" max="15924" width="20" style="2" customWidth="1"/>
    <col min="15925" max="15925" width="18.140625" style="2" customWidth="1"/>
    <col min="15926" max="15926" width="15.42578125" style="2" customWidth="1"/>
    <col min="15927" max="15927" width="18.7109375" style="2" customWidth="1"/>
    <col min="15928" max="15928" width="15.42578125" style="2" customWidth="1"/>
    <col min="15929" max="15929" width="17.140625" style="2" customWidth="1"/>
    <col min="15930" max="15930" width="19.28515625" style="2" customWidth="1"/>
    <col min="15931" max="15931" width="17.42578125" style="2" customWidth="1"/>
    <col min="15932" max="15932" width="20.7109375" style="2" customWidth="1"/>
    <col min="15933" max="15933" width="21.42578125" style="2" customWidth="1"/>
    <col min="15934" max="15934" width="21" style="2" customWidth="1"/>
    <col min="15935" max="15935" width="16" style="2" customWidth="1"/>
    <col min="15936" max="15936" width="14.42578125" style="2" customWidth="1"/>
    <col min="15937" max="15937" width="74.42578125" style="2" customWidth="1"/>
    <col min="15938" max="15938" width="101.42578125" style="2" customWidth="1"/>
    <col min="15939" max="16133" width="11.42578125" style="2" customWidth="1"/>
    <col min="16134" max="16135" width="21.28515625" style="2" customWidth="1"/>
    <col min="16136" max="16136" width="37.140625" style="2" customWidth="1"/>
    <col min="16137" max="16137" width="49.28515625" style="2" customWidth="1"/>
    <col min="16138" max="16138" width="18.42578125" style="2" customWidth="1"/>
    <col min="16139" max="16139" width="62.28515625" style="2" customWidth="1"/>
    <col min="16140" max="16140" width="21.7109375" style="2" customWidth="1"/>
    <col min="16141" max="16141" width="18.42578125" style="2" customWidth="1"/>
    <col min="16142" max="16142" width="63" style="2" customWidth="1"/>
    <col min="16143" max="16143" width="22.28515625" style="2" customWidth="1"/>
    <col min="16144" max="16144" width="21" style="2" customWidth="1"/>
    <col min="16145" max="16148" width="15.85546875" style="2" customWidth="1"/>
    <col min="16149" max="16149" width="26.140625" style="2" customWidth="1"/>
    <col min="16150" max="16161" width="10.7109375" style="2" customWidth="1"/>
    <col min="16162" max="16169" width="0" style="2" hidden="1" customWidth="1"/>
    <col min="16170" max="16171" width="15.42578125" style="2" customWidth="1"/>
    <col min="16172" max="16172" width="18.7109375" style="2" customWidth="1"/>
    <col min="16173" max="16173" width="18.42578125" style="2" customWidth="1"/>
    <col min="16174" max="16175" width="15.42578125" style="2" customWidth="1"/>
    <col min="16176" max="16176" width="18.140625" style="2" customWidth="1"/>
    <col min="16177" max="16177" width="20.42578125" style="2" customWidth="1"/>
    <col min="16178" max="16178" width="18.140625" style="2" customWidth="1"/>
    <col min="16179" max="16179" width="15.42578125" style="2" customWidth="1"/>
    <col min="16180" max="16180" width="20" style="2" customWidth="1"/>
    <col min="16181" max="16181" width="18.140625" style="2" customWidth="1"/>
    <col min="16182" max="16182" width="15.42578125" style="2" customWidth="1"/>
    <col min="16183" max="16183" width="18.7109375" style="2" customWidth="1"/>
    <col min="16184" max="16184" width="15.42578125" style="2" customWidth="1"/>
    <col min="16185" max="16185" width="17.140625" style="2" customWidth="1"/>
    <col min="16186" max="16186" width="19.28515625" style="2" customWidth="1"/>
    <col min="16187" max="16187" width="17.42578125" style="2" customWidth="1"/>
    <col min="16188" max="16188" width="20.7109375" style="2" customWidth="1"/>
    <col min="16189" max="16189" width="21.42578125" style="2" customWidth="1"/>
    <col min="16190" max="16190" width="21" style="2" customWidth="1"/>
    <col min="16191" max="16191" width="16" style="2" customWidth="1"/>
    <col min="16192" max="16192" width="14.42578125" style="2" customWidth="1"/>
    <col min="16193" max="16193" width="74.42578125" style="2" customWidth="1"/>
    <col min="16194" max="16194" width="101.42578125" style="2" customWidth="1"/>
    <col min="16195" max="16384" width="11.42578125" style="2" customWidth="1"/>
  </cols>
  <sheetData>
    <row r="1" spans="1:64" ht="69.75" customHeight="1" x14ac:dyDescent="0.25">
      <c r="B1" s="3"/>
      <c r="C1" s="3" t="s">
        <v>0</v>
      </c>
      <c r="D1" s="4"/>
      <c r="E1" s="4"/>
      <c r="F1" s="4"/>
      <c r="G1" s="4"/>
      <c r="H1" s="4"/>
      <c r="I1" s="4"/>
      <c r="J1" s="4"/>
      <c r="K1" s="4"/>
      <c r="L1" s="4"/>
      <c r="M1" s="4"/>
      <c r="N1" s="4"/>
      <c r="O1" s="4"/>
      <c r="P1" s="4"/>
      <c r="Q1" s="4"/>
      <c r="R1" s="4"/>
      <c r="S1" s="5"/>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ht="69.75" customHeight="1" x14ac:dyDescent="0.25">
      <c r="B2" s="3"/>
      <c r="C2" s="3" t="s">
        <v>1</v>
      </c>
      <c r="D2" s="3"/>
      <c r="E2" s="3"/>
      <c r="F2" s="3"/>
      <c r="G2" s="3"/>
      <c r="H2" s="3"/>
      <c r="I2" s="3"/>
      <c r="J2" s="3"/>
      <c r="K2" s="3"/>
      <c r="L2" s="3"/>
      <c r="M2" s="3"/>
      <c r="N2" s="3"/>
      <c r="O2" s="3"/>
      <c r="P2" s="3"/>
      <c r="Q2" s="3"/>
      <c r="R2" s="3"/>
      <c r="S2" s="5"/>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8.75" customHeight="1" x14ac:dyDescent="0.2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row>
    <row r="4" spans="1:64" ht="114.75" customHeight="1" x14ac:dyDescent="0.25">
      <c r="B4" s="7"/>
      <c r="C4" s="7" t="s">
        <v>2</v>
      </c>
      <c r="D4" s="7"/>
      <c r="E4" s="7"/>
      <c r="F4" s="7"/>
      <c r="G4" s="7"/>
      <c r="H4" s="7"/>
      <c r="I4" s="7"/>
      <c r="J4" s="7"/>
      <c r="K4" s="7"/>
      <c r="L4" s="7"/>
      <c r="M4" s="7"/>
      <c r="N4" s="7"/>
      <c r="O4" s="7"/>
      <c r="P4" s="7"/>
      <c r="Q4" s="7"/>
      <c r="R4" s="7"/>
      <c r="S4" s="8"/>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row>
    <row r="5" spans="1:64" ht="57.75" customHeight="1" x14ac:dyDescent="0.25">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9"/>
      <c r="BK5" s="9"/>
      <c r="BL5" s="9"/>
    </row>
    <row r="6" spans="1:64" ht="135.75" customHeight="1" x14ac:dyDescent="0.25">
      <c r="A6" s="394" t="s">
        <v>3</v>
      </c>
      <c r="B6" s="394"/>
      <c r="C6" s="394"/>
      <c r="D6" s="10"/>
      <c r="E6" s="458" t="s">
        <v>1070</v>
      </c>
      <c r="F6" s="458"/>
      <c r="G6" s="458"/>
      <c r="H6" s="458"/>
      <c r="I6" s="458"/>
      <c r="J6" s="458"/>
      <c r="K6" s="458"/>
      <c r="L6" s="458"/>
      <c r="M6" s="458"/>
      <c r="N6" s="7"/>
      <c r="O6" s="7"/>
      <c r="P6" s="7"/>
      <c r="Q6" s="7"/>
      <c r="R6" s="7"/>
      <c r="S6" s="8"/>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row>
    <row r="7" spans="1:64" ht="13.5" customHeight="1" x14ac:dyDescent="0.25">
      <c r="A7" s="11"/>
      <c r="B7" s="11"/>
      <c r="C7" s="12"/>
      <c r="D7" s="10"/>
      <c r="E7" s="13"/>
      <c r="F7" s="13"/>
      <c r="G7" s="13"/>
      <c r="H7" s="13"/>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5"/>
      <c r="AU7" s="15"/>
      <c r="AV7" s="15"/>
      <c r="AW7" s="15"/>
      <c r="AX7" s="15"/>
      <c r="AY7" s="15"/>
      <c r="AZ7" s="15"/>
      <c r="BA7" s="15"/>
      <c r="BB7" s="15"/>
      <c r="BC7" s="15"/>
      <c r="BD7" s="15"/>
      <c r="BE7" s="15"/>
      <c r="BF7" s="16"/>
      <c r="BG7" s="16"/>
      <c r="BH7" s="16"/>
      <c r="BI7" s="16"/>
      <c r="BJ7" s="16"/>
      <c r="BK7" s="16"/>
      <c r="BL7" s="16"/>
    </row>
    <row r="8" spans="1:64" s="2" customFormat="1" ht="126.75" customHeight="1" x14ac:dyDescent="0.25">
      <c r="A8" s="396" t="s">
        <v>5</v>
      </c>
      <c r="B8" s="396"/>
      <c r="C8" s="396"/>
      <c r="D8" s="10"/>
      <c r="E8" s="375" t="s">
        <v>1071</v>
      </c>
      <c r="F8" s="375"/>
      <c r="G8" s="375"/>
      <c r="H8" s="375" t="s">
        <v>1072</v>
      </c>
      <c r="I8" s="375"/>
      <c r="J8" s="375" t="s">
        <v>410</v>
      </c>
      <c r="K8" s="375"/>
      <c r="L8" s="375" t="s">
        <v>1073</v>
      </c>
      <c r="M8" s="375"/>
      <c r="N8" s="7"/>
      <c r="O8" s="7"/>
      <c r="P8" s="7"/>
      <c r="Q8" s="13"/>
      <c r="R8" s="13"/>
      <c r="S8" s="18"/>
      <c r="T8" s="13"/>
      <c r="U8" s="13"/>
    </row>
    <row r="9" spans="1:64" s="2" customFormat="1" ht="18.75" customHeight="1" x14ac:dyDescent="0.25">
      <c r="A9" s="12"/>
      <c r="B9" s="12"/>
      <c r="C9" s="12"/>
      <c r="D9" s="10"/>
      <c r="E9" s="18"/>
      <c r="F9" s="18"/>
      <c r="G9" s="18"/>
      <c r="H9" s="18"/>
      <c r="I9" s="17"/>
      <c r="J9" s="18"/>
      <c r="K9" s="18"/>
      <c r="L9" s="18"/>
      <c r="M9" s="18"/>
      <c r="N9" s="18"/>
      <c r="O9" s="18"/>
      <c r="P9" s="18"/>
      <c r="Q9" s="18"/>
      <c r="R9" s="18"/>
      <c r="S9" s="18"/>
      <c r="T9" s="18"/>
      <c r="U9" s="18"/>
    </row>
    <row r="10" spans="1:64" s="2" customFormat="1" ht="52.5" customHeight="1" x14ac:dyDescent="0.25">
      <c r="A10" s="396" t="s">
        <v>7</v>
      </c>
      <c r="B10" s="396"/>
      <c r="C10" s="396"/>
      <c r="D10" s="10"/>
      <c r="E10" s="396" t="s">
        <v>738</v>
      </c>
      <c r="F10" s="396"/>
      <c r="G10" s="396"/>
      <c r="H10" s="13"/>
      <c r="I10" s="13"/>
      <c r="J10" s="13"/>
      <c r="K10" s="13"/>
      <c r="L10" s="13"/>
      <c r="M10" s="13"/>
      <c r="N10" s="13"/>
      <c r="O10" s="13"/>
      <c r="P10" s="13"/>
      <c r="Q10" s="13"/>
      <c r="R10" s="13"/>
      <c r="S10" s="18"/>
      <c r="T10" s="13"/>
      <c r="U10" s="13"/>
    </row>
    <row r="11" spans="1:64" s="2" customFormat="1" ht="63.75" customHeight="1" x14ac:dyDescent="0.25">
      <c r="A11" s="396" t="s">
        <v>9</v>
      </c>
      <c r="B11" s="396"/>
      <c r="C11" s="396"/>
      <c r="D11" s="10"/>
      <c r="E11" s="396" t="s">
        <v>413</v>
      </c>
      <c r="F11" s="396"/>
      <c r="G11" s="396"/>
      <c r="H11" s="13"/>
      <c r="I11" s="13"/>
      <c r="J11" s="13"/>
      <c r="K11" s="13"/>
      <c r="L11" s="13"/>
      <c r="M11" s="13"/>
      <c r="N11" s="13"/>
      <c r="O11" s="13"/>
      <c r="P11" s="13"/>
      <c r="Q11" s="13"/>
      <c r="R11" s="13"/>
      <c r="S11" s="18"/>
      <c r="T11" s="13"/>
      <c r="U11" s="13"/>
    </row>
    <row r="12" spans="1:64" s="2" customFormat="1" ht="67.5" customHeight="1" x14ac:dyDescent="0.25">
      <c r="A12" s="399" t="s">
        <v>11</v>
      </c>
      <c r="B12" s="399"/>
      <c r="C12" s="399"/>
      <c r="D12" s="399"/>
      <c r="E12" s="400" t="s">
        <v>1074</v>
      </c>
      <c r="F12" s="400"/>
      <c r="G12" s="400"/>
      <c r="H12" s="400"/>
      <c r="I12" s="400"/>
      <c r="J12" s="400"/>
      <c r="K12" s="400"/>
      <c r="L12" s="400"/>
      <c r="M12" s="400"/>
      <c r="N12" s="400"/>
      <c r="O12" s="400"/>
      <c r="P12" s="400"/>
      <c r="Q12" s="400"/>
      <c r="R12" s="400"/>
      <c r="S12" s="400"/>
      <c r="T12" s="400"/>
      <c r="U12" s="400"/>
    </row>
    <row r="13" spans="1:64" s="2" customFormat="1" ht="67.5" customHeight="1" x14ac:dyDescent="0.25">
      <c r="A13" s="399"/>
      <c r="B13" s="399"/>
      <c r="C13" s="399"/>
      <c r="D13" s="399"/>
      <c r="E13" s="400"/>
      <c r="F13" s="400"/>
      <c r="G13" s="400"/>
      <c r="H13" s="400"/>
      <c r="I13" s="400"/>
      <c r="J13" s="400"/>
      <c r="K13" s="400"/>
      <c r="L13" s="400"/>
      <c r="M13" s="400"/>
      <c r="N13" s="400"/>
      <c r="O13" s="400"/>
      <c r="P13" s="400"/>
      <c r="Q13" s="400"/>
      <c r="R13" s="400"/>
      <c r="S13" s="400"/>
      <c r="T13" s="400"/>
      <c r="U13" s="400"/>
    </row>
    <row r="14" spans="1:64" s="2" customFormat="1" ht="386.25" customHeight="1" x14ac:dyDescent="0.25">
      <c r="A14" s="399" t="s">
        <v>13</v>
      </c>
      <c r="B14" s="399"/>
      <c r="C14" s="399"/>
      <c r="D14" s="399"/>
      <c r="E14" s="457" t="s">
        <v>1075</v>
      </c>
      <c r="F14" s="457"/>
      <c r="G14" s="457"/>
      <c r="H14" s="457"/>
      <c r="I14" s="457"/>
      <c r="J14" s="457"/>
      <c r="K14" s="457"/>
      <c r="L14" s="457"/>
      <c r="M14" s="457"/>
      <c r="N14" s="457"/>
      <c r="O14" s="457"/>
      <c r="P14" s="457"/>
      <c r="Q14" s="457"/>
      <c r="R14" s="457"/>
      <c r="S14" s="457"/>
      <c r="T14" s="457"/>
      <c r="U14" s="457"/>
    </row>
    <row r="15" spans="1:64" s="2" customFormat="1" ht="21.75" customHeight="1" x14ac:dyDescent="0.25">
      <c r="A15" s="27"/>
      <c r="B15" s="27"/>
      <c r="C15" s="27"/>
      <c r="D15" s="27"/>
      <c r="E15" s="26"/>
      <c r="F15" s="26"/>
      <c r="G15" s="26"/>
      <c r="H15" s="26"/>
      <c r="I15" s="26"/>
      <c r="J15" s="26"/>
      <c r="K15" s="26"/>
      <c r="L15" s="26"/>
      <c r="M15" s="26"/>
      <c r="N15" s="26"/>
      <c r="O15" s="26"/>
      <c r="P15" s="26"/>
      <c r="Q15" s="26"/>
      <c r="R15" s="26"/>
      <c r="S15" s="28"/>
      <c r="T15" s="26"/>
      <c r="U15" s="26"/>
    </row>
    <row r="16" spans="1:64" s="2" customFormat="1" ht="95.25" customHeight="1" x14ac:dyDescent="0.25">
      <c r="A16" s="356" t="s">
        <v>15</v>
      </c>
      <c r="B16" s="356"/>
      <c r="C16" s="356"/>
      <c r="D16" s="356"/>
      <c r="E16" s="356"/>
      <c r="F16" s="356"/>
      <c r="G16" s="356"/>
      <c r="H16" s="356"/>
      <c r="I16" s="356"/>
      <c r="J16" s="356"/>
      <c r="K16" s="356"/>
      <c r="L16" s="356"/>
      <c r="M16" s="356"/>
      <c r="N16" s="356"/>
      <c r="O16" s="356"/>
      <c r="P16" s="356"/>
      <c r="Q16" s="356"/>
      <c r="R16" s="356"/>
      <c r="S16" s="356"/>
      <c r="T16" s="356"/>
      <c r="U16" s="356"/>
      <c r="V16" s="356"/>
      <c r="W16" s="356"/>
      <c r="X16" s="356"/>
      <c r="Y16" s="356"/>
    </row>
    <row r="17" spans="1:25" s="2" customFormat="1" x14ac:dyDescent="0.25">
      <c r="A17" s="31"/>
      <c r="B17" s="31"/>
      <c r="C17" s="31"/>
      <c r="D17" s="31"/>
      <c r="E17" s="31"/>
      <c r="F17" s="31"/>
      <c r="G17" s="31"/>
      <c r="H17" s="31"/>
      <c r="I17" s="31"/>
      <c r="J17" s="31"/>
      <c r="K17" s="31"/>
      <c r="L17" s="31"/>
      <c r="M17" s="31"/>
      <c r="N17" s="31"/>
      <c r="O17" s="31"/>
      <c r="P17" s="31"/>
      <c r="Q17" s="31"/>
      <c r="R17" s="31"/>
      <c r="S17" s="31"/>
      <c r="T17" s="32"/>
      <c r="U17" s="32"/>
    </row>
    <row r="18" spans="1:25" s="35" customFormat="1" ht="99" customHeight="1" x14ac:dyDescent="0.25">
      <c r="A18" s="379" t="s">
        <v>16</v>
      </c>
      <c r="B18" s="379"/>
      <c r="C18" s="379"/>
      <c r="D18" s="379" t="s">
        <v>17</v>
      </c>
      <c r="E18" s="379"/>
      <c r="F18" s="379" t="s">
        <v>18</v>
      </c>
      <c r="G18" s="379"/>
      <c r="H18" s="379"/>
      <c r="I18" s="379" t="s">
        <v>19</v>
      </c>
      <c r="J18" s="379" t="s">
        <v>20</v>
      </c>
      <c r="K18" s="379"/>
      <c r="L18" s="379"/>
      <c r="M18" s="379"/>
      <c r="N18" s="379"/>
      <c r="O18" s="379"/>
      <c r="P18" s="375" t="s">
        <v>21</v>
      </c>
      <c r="Q18" s="375"/>
      <c r="R18" s="375"/>
      <c r="S18" s="375"/>
      <c r="T18" s="376" t="s">
        <v>22</v>
      </c>
      <c r="U18" s="454" t="s">
        <v>23</v>
      </c>
      <c r="V18" s="378">
        <v>2018</v>
      </c>
      <c r="W18" s="378"/>
      <c r="X18" s="378"/>
      <c r="Y18" s="378"/>
    </row>
    <row r="19" spans="1:25" s="35" customFormat="1" ht="99" customHeight="1" x14ac:dyDescent="0.25">
      <c r="A19" s="379"/>
      <c r="B19" s="379"/>
      <c r="C19" s="379"/>
      <c r="D19" s="379"/>
      <c r="E19" s="379"/>
      <c r="F19" s="379"/>
      <c r="G19" s="379"/>
      <c r="H19" s="379"/>
      <c r="I19" s="379"/>
      <c r="J19" s="379"/>
      <c r="K19" s="379"/>
      <c r="L19" s="379"/>
      <c r="M19" s="379"/>
      <c r="N19" s="379"/>
      <c r="O19" s="379"/>
      <c r="P19" s="375"/>
      <c r="Q19" s="375"/>
      <c r="R19" s="375"/>
      <c r="S19" s="375"/>
      <c r="T19" s="376"/>
      <c r="U19" s="454"/>
      <c r="V19" s="36" t="s">
        <v>24</v>
      </c>
      <c r="W19" s="36" t="s">
        <v>25</v>
      </c>
      <c r="X19" s="37" t="s">
        <v>26</v>
      </c>
      <c r="Y19" s="38" t="s">
        <v>27</v>
      </c>
    </row>
    <row r="20" spans="1:25" s="2" customFormat="1" ht="136.5" customHeight="1" x14ac:dyDescent="0.25">
      <c r="A20" s="429" t="s">
        <v>416</v>
      </c>
      <c r="B20" s="429"/>
      <c r="C20" s="429"/>
      <c r="D20" s="429" t="s">
        <v>1076</v>
      </c>
      <c r="E20" s="429"/>
      <c r="F20" s="429" t="s">
        <v>1077</v>
      </c>
      <c r="G20" s="429"/>
      <c r="H20" s="429"/>
      <c r="I20" s="39" t="s">
        <v>31</v>
      </c>
      <c r="J20" s="430" t="s">
        <v>1078</v>
      </c>
      <c r="K20" s="430"/>
      <c r="L20" s="430"/>
      <c r="M20" s="430"/>
      <c r="N20" s="430"/>
      <c r="O20" s="430"/>
      <c r="P20" s="431" t="s">
        <v>1079</v>
      </c>
      <c r="Q20" s="431"/>
      <c r="R20" s="431"/>
      <c r="S20" s="431"/>
      <c r="T20" s="40" t="s">
        <v>34</v>
      </c>
      <c r="U20" s="220">
        <v>4</v>
      </c>
      <c r="V20" s="241">
        <f>+U20</f>
        <v>4</v>
      </c>
      <c r="W20" s="241" t="s">
        <v>2126</v>
      </c>
      <c r="X20" s="56" t="e">
        <f>+W20/V20</f>
        <v>#VALUE!</v>
      </c>
      <c r="Y20" s="283" t="e">
        <f>X20</f>
        <v>#VALUE!</v>
      </c>
    </row>
    <row r="21" spans="1:25" s="2" customFormat="1" ht="262.5" customHeight="1" x14ac:dyDescent="0.25">
      <c r="A21" s="429"/>
      <c r="B21" s="429"/>
      <c r="C21" s="429"/>
      <c r="D21" s="429"/>
      <c r="E21" s="429"/>
      <c r="F21" s="429"/>
      <c r="G21" s="429"/>
      <c r="H21" s="429"/>
      <c r="I21" s="39" t="s">
        <v>31</v>
      </c>
      <c r="J21" s="430" t="s">
        <v>1080</v>
      </c>
      <c r="K21" s="430"/>
      <c r="L21" s="430"/>
      <c r="M21" s="430"/>
      <c r="N21" s="430"/>
      <c r="O21" s="430"/>
      <c r="P21" s="431" t="s">
        <v>1081</v>
      </c>
      <c r="Q21" s="431"/>
      <c r="R21" s="431"/>
      <c r="S21" s="431"/>
      <c r="T21" s="254" t="s">
        <v>34</v>
      </c>
      <c r="U21" s="255">
        <v>0.1</v>
      </c>
      <c r="V21" s="55">
        <f>+U21</f>
        <v>0.1</v>
      </c>
      <c r="W21" s="241" t="str">
        <f>+Evaluación_y_Control!W20</f>
        <v>N/D</v>
      </c>
      <c r="X21" s="56" t="e">
        <f>+W21/V21</f>
        <v>#VALUE!</v>
      </c>
      <c r="Y21" s="283" t="e">
        <f>X21</f>
        <v>#VALUE!</v>
      </c>
    </row>
    <row r="22" spans="1:25" s="2" customFormat="1" ht="98.25" customHeight="1" x14ac:dyDescent="0.25">
      <c r="A22" s="429"/>
      <c r="B22" s="429"/>
      <c r="C22" s="429"/>
      <c r="D22" s="429"/>
      <c r="E22" s="429"/>
      <c r="F22" s="429"/>
      <c r="G22" s="429"/>
      <c r="H22" s="429"/>
      <c r="I22" s="402" t="s">
        <v>35</v>
      </c>
      <c r="J22" s="430" t="s">
        <v>1082</v>
      </c>
      <c r="K22" s="430"/>
      <c r="L22" s="430"/>
      <c r="M22" s="430"/>
      <c r="N22" s="430"/>
      <c r="O22" s="430"/>
      <c r="P22" s="431" t="s">
        <v>1083</v>
      </c>
      <c r="Q22" s="431"/>
      <c r="R22" s="431"/>
      <c r="S22" s="431"/>
      <c r="T22" s="418" t="s">
        <v>34</v>
      </c>
      <c r="U22" s="468">
        <v>1</v>
      </c>
      <c r="V22" s="484">
        <f>+Q206</f>
        <v>1</v>
      </c>
      <c r="W22" s="484">
        <f>+R206</f>
        <v>1</v>
      </c>
      <c r="X22" s="428">
        <f>+W22/V22</f>
        <v>1</v>
      </c>
      <c r="Y22" s="412">
        <f>X22</f>
        <v>1</v>
      </c>
    </row>
    <row r="23" spans="1:25" s="2" customFormat="1" ht="98.25" customHeight="1" x14ac:dyDescent="0.25">
      <c r="A23" s="429"/>
      <c r="B23" s="429"/>
      <c r="C23" s="429"/>
      <c r="D23" s="429"/>
      <c r="E23" s="429"/>
      <c r="F23" s="429"/>
      <c r="G23" s="429"/>
      <c r="H23" s="429"/>
      <c r="I23" s="402"/>
      <c r="J23" s="430"/>
      <c r="K23" s="430"/>
      <c r="L23" s="430"/>
      <c r="M23" s="430"/>
      <c r="N23" s="430"/>
      <c r="O23" s="430"/>
      <c r="P23" s="431"/>
      <c r="Q23" s="431"/>
      <c r="R23" s="431"/>
      <c r="S23" s="431"/>
      <c r="T23" s="418"/>
      <c r="U23" s="468"/>
      <c r="V23" s="484"/>
      <c r="W23" s="484"/>
      <c r="X23" s="428"/>
      <c r="Y23" s="413"/>
    </row>
    <row r="24" spans="1:25" s="2" customFormat="1" ht="12.75" customHeight="1" x14ac:dyDescent="0.25">
      <c r="A24" s="27"/>
      <c r="B24" s="27"/>
      <c r="C24" s="27"/>
      <c r="D24" s="27"/>
      <c r="E24" s="26"/>
      <c r="F24" s="26"/>
      <c r="G24" s="26"/>
      <c r="H24" s="26"/>
      <c r="I24" s="26"/>
      <c r="J24" s="26"/>
      <c r="K24" s="26"/>
      <c r="L24" s="26"/>
      <c r="M24" s="26"/>
      <c r="N24" s="26"/>
      <c r="O24" s="26"/>
      <c r="P24" s="26"/>
      <c r="Q24" s="26"/>
      <c r="R24" s="26"/>
      <c r="S24" s="28"/>
      <c r="T24" s="26"/>
      <c r="U24" s="26"/>
    </row>
    <row r="25" spans="1:25" s="2" customFormat="1" ht="12.75" customHeight="1" x14ac:dyDescent="0.25">
      <c r="A25" s="27"/>
      <c r="B25" s="27"/>
      <c r="C25" s="27"/>
      <c r="D25" s="27"/>
      <c r="E25" s="26"/>
      <c r="F25" s="26"/>
      <c r="G25" s="26"/>
      <c r="H25" s="26"/>
      <c r="I25" s="26"/>
      <c r="J25" s="26"/>
      <c r="K25" s="26"/>
      <c r="L25" s="26"/>
      <c r="M25" s="26"/>
      <c r="N25" s="26"/>
      <c r="O25" s="26"/>
      <c r="P25" s="26"/>
      <c r="Q25" s="26"/>
      <c r="R25" s="26"/>
      <c r="S25" s="28"/>
      <c r="T25" s="26"/>
      <c r="U25" s="26"/>
    </row>
    <row r="26" spans="1:25" s="2" customFormat="1" ht="95.25" customHeight="1" x14ac:dyDescent="0.25">
      <c r="A26" s="356" t="s">
        <v>45</v>
      </c>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row>
    <row r="27" spans="1:25" s="2" customFormat="1" x14ac:dyDescent="0.25">
      <c r="A27" s="16"/>
      <c r="B27" s="16"/>
      <c r="C27" s="16"/>
      <c r="D27" s="16"/>
      <c r="E27" s="16"/>
      <c r="F27" s="16"/>
      <c r="G27" s="16"/>
      <c r="H27" s="16"/>
      <c r="I27" s="16"/>
      <c r="J27" s="16"/>
      <c r="K27" s="16"/>
      <c r="L27" s="16"/>
      <c r="M27" s="16"/>
      <c r="N27" s="16"/>
      <c r="O27" s="16"/>
      <c r="P27" s="16"/>
      <c r="Q27" s="16"/>
      <c r="R27" s="16"/>
      <c r="S27" s="47"/>
      <c r="T27" s="16"/>
      <c r="U27" s="16"/>
    </row>
    <row r="28" spans="1:25" s="48" customFormat="1" ht="84" customHeight="1" x14ac:dyDescent="0.25">
      <c r="A28" s="379" t="s">
        <v>46</v>
      </c>
      <c r="B28" s="379"/>
      <c r="C28" s="379"/>
      <c r="D28" s="379"/>
      <c r="E28" s="379"/>
      <c r="F28" s="379"/>
      <c r="G28" s="379"/>
      <c r="H28" s="379"/>
      <c r="I28" s="391" t="s">
        <v>47</v>
      </c>
      <c r="J28" s="391"/>
      <c r="K28" s="391"/>
      <c r="L28" s="391"/>
      <c r="M28" s="391"/>
      <c r="N28" s="391"/>
      <c r="O28" s="379" t="s">
        <v>48</v>
      </c>
      <c r="P28" s="375" t="s">
        <v>49</v>
      </c>
      <c r="Q28" s="375"/>
      <c r="R28" s="375"/>
      <c r="S28" s="375" t="s">
        <v>50</v>
      </c>
      <c r="T28" s="376" t="s">
        <v>22</v>
      </c>
      <c r="U28" s="426" t="s">
        <v>51</v>
      </c>
      <c r="V28" s="378">
        <v>2018</v>
      </c>
      <c r="W28" s="378"/>
      <c r="X28" s="378"/>
      <c r="Y28" s="378"/>
    </row>
    <row r="29" spans="1:25" s="48" customFormat="1" ht="84" customHeight="1" x14ac:dyDescent="0.25">
      <c r="A29" s="379"/>
      <c r="B29" s="379"/>
      <c r="C29" s="379"/>
      <c r="D29" s="379"/>
      <c r="E29" s="379"/>
      <c r="F29" s="379"/>
      <c r="G29" s="379"/>
      <c r="H29" s="379"/>
      <c r="I29" s="391"/>
      <c r="J29" s="391"/>
      <c r="K29" s="391"/>
      <c r="L29" s="391"/>
      <c r="M29" s="391"/>
      <c r="N29" s="391"/>
      <c r="O29" s="379"/>
      <c r="P29" s="375"/>
      <c r="Q29" s="375"/>
      <c r="R29" s="375"/>
      <c r="S29" s="375"/>
      <c r="T29" s="376"/>
      <c r="U29" s="426"/>
      <c r="V29" s="36" t="s">
        <v>24</v>
      </c>
      <c r="W29" s="36" t="s">
        <v>25</v>
      </c>
      <c r="X29" s="37" t="s">
        <v>26</v>
      </c>
      <c r="Y29" s="38" t="s">
        <v>27</v>
      </c>
    </row>
    <row r="30" spans="1:25" s="2" customFormat="1" ht="273.75" customHeight="1" x14ac:dyDescent="0.25">
      <c r="A30" s="390" t="s">
        <v>52</v>
      </c>
      <c r="B30" s="390"/>
      <c r="C30" s="390"/>
      <c r="D30" s="390"/>
      <c r="E30" s="390"/>
      <c r="F30" s="390"/>
      <c r="G30" s="390"/>
      <c r="H30" s="390"/>
      <c r="I30" s="390" t="s">
        <v>423</v>
      </c>
      <c r="J30" s="390"/>
      <c r="K30" s="390"/>
      <c r="L30" s="390"/>
      <c r="M30" s="390"/>
      <c r="N30" s="390"/>
      <c r="O30" s="51">
        <v>123</v>
      </c>
      <c r="P30" s="453" t="s">
        <v>424</v>
      </c>
      <c r="Q30" s="453"/>
      <c r="R30" s="453"/>
      <c r="S30" s="52" t="s">
        <v>55</v>
      </c>
      <c r="T30" s="40" t="s">
        <v>123</v>
      </c>
      <c r="U30" s="53">
        <v>1</v>
      </c>
      <c r="V30" s="55">
        <v>1</v>
      </c>
      <c r="W30" s="55">
        <v>1</v>
      </c>
      <c r="X30" s="56">
        <f>+W30/V30</f>
        <v>1</v>
      </c>
      <c r="Y30" s="283">
        <f>X30</f>
        <v>1</v>
      </c>
    </row>
    <row r="31" spans="1:25" s="2" customFormat="1" ht="12.75" customHeight="1" x14ac:dyDescent="0.25">
      <c r="A31" s="27"/>
      <c r="B31" s="27"/>
      <c r="C31" s="27"/>
      <c r="D31" s="27"/>
      <c r="E31" s="26"/>
      <c r="F31" s="26"/>
      <c r="G31" s="26"/>
      <c r="H31" s="26"/>
      <c r="I31" s="26"/>
      <c r="J31" s="26"/>
      <c r="K31" s="26"/>
      <c r="L31" s="26"/>
      <c r="M31" s="26"/>
      <c r="N31" s="26"/>
      <c r="O31" s="26"/>
      <c r="P31" s="26"/>
      <c r="Q31" s="26"/>
      <c r="R31" s="26"/>
      <c r="S31" s="28"/>
      <c r="T31" s="26"/>
      <c r="U31" s="26"/>
    </row>
    <row r="32" spans="1:25" s="2" customFormat="1" ht="12.75" customHeight="1" x14ac:dyDescent="0.25">
      <c r="A32" s="27"/>
      <c r="B32" s="27"/>
      <c r="C32" s="27"/>
      <c r="D32" s="27"/>
      <c r="E32" s="26"/>
      <c r="F32" s="26"/>
      <c r="G32" s="26"/>
      <c r="H32" s="26"/>
      <c r="I32" s="26"/>
      <c r="J32" s="26"/>
      <c r="K32" s="26"/>
      <c r="L32" s="26"/>
      <c r="M32" s="26"/>
      <c r="N32" s="26"/>
      <c r="O32" s="26"/>
      <c r="P32" s="26"/>
      <c r="Q32" s="26"/>
      <c r="R32" s="26"/>
      <c r="S32" s="28"/>
      <c r="T32" s="26"/>
      <c r="U32" s="26"/>
    </row>
    <row r="33" spans="1:25" s="2" customFormat="1" ht="80.25" customHeight="1" x14ac:dyDescent="0.25">
      <c r="A33" s="356" t="s">
        <v>56</v>
      </c>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row>
    <row r="34" spans="1:25" s="6" customFormat="1" ht="12" customHeight="1" x14ac:dyDescent="0.25">
      <c r="A34" s="57"/>
      <c r="B34" s="57"/>
      <c r="C34" s="57"/>
      <c r="D34" s="57"/>
      <c r="E34" s="57"/>
      <c r="F34" s="57"/>
      <c r="G34" s="57"/>
      <c r="H34" s="57"/>
      <c r="I34" s="57"/>
      <c r="J34" s="57"/>
      <c r="K34" s="57"/>
      <c r="L34" s="57"/>
      <c r="M34" s="57"/>
      <c r="N34" s="57"/>
      <c r="O34" s="57"/>
      <c r="P34" s="57"/>
      <c r="Q34" s="57"/>
      <c r="R34" s="57"/>
      <c r="S34" s="57"/>
      <c r="T34" s="57"/>
      <c r="U34" s="57"/>
    </row>
    <row r="35" spans="1:25" s="6" customFormat="1" ht="107.25" customHeight="1" x14ac:dyDescent="0.25">
      <c r="A35" s="385" t="s">
        <v>57</v>
      </c>
      <c r="B35" s="385"/>
      <c r="C35" s="386" t="s">
        <v>58</v>
      </c>
      <c r="D35" s="386"/>
      <c r="E35" s="386"/>
      <c r="F35" s="386"/>
      <c r="G35" s="386"/>
      <c r="H35" s="386"/>
      <c r="I35" s="386"/>
      <c r="J35" s="386"/>
      <c r="K35" s="386"/>
      <c r="L35" s="386"/>
      <c r="M35" s="386"/>
      <c r="N35" s="386"/>
      <c r="O35" s="386"/>
      <c r="P35" s="386"/>
      <c r="Q35" s="386"/>
      <c r="R35" s="386"/>
      <c r="S35" s="386"/>
      <c r="T35" s="386"/>
      <c r="U35" s="386"/>
      <c r="V35" s="386"/>
      <c r="W35" s="386"/>
      <c r="X35" s="386"/>
      <c r="Y35" s="386"/>
    </row>
    <row r="36" spans="1:25" s="6" customFormat="1" ht="109.5" customHeight="1" x14ac:dyDescent="0.25">
      <c r="A36" s="385" t="s">
        <v>59</v>
      </c>
      <c r="B36" s="385"/>
      <c r="C36" s="386" t="s">
        <v>60</v>
      </c>
      <c r="D36" s="386"/>
      <c r="E36" s="386"/>
      <c r="F36" s="386"/>
      <c r="G36" s="386"/>
      <c r="H36" s="386"/>
      <c r="I36" s="386"/>
      <c r="J36" s="386"/>
      <c r="K36" s="386"/>
      <c r="L36" s="386"/>
      <c r="M36" s="386"/>
      <c r="N36" s="386"/>
      <c r="O36" s="386"/>
      <c r="P36" s="386"/>
      <c r="Q36" s="386"/>
      <c r="R36" s="386"/>
      <c r="S36" s="386"/>
      <c r="T36" s="386"/>
      <c r="U36" s="386"/>
      <c r="V36" s="386"/>
      <c r="W36" s="386"/>
      <c r="X36" s="386"/>
      <c r="Y36" s="386"/>
    </row>
    <row r="37" spans="1:25" s="6" customFormat="1" ht="159.75" customHeight="1" x14ac:dyDescent="0.25">
      <c r="A37" s="385" t="s">
        <v>61</v>
      </c>
      <c r="B37" s="385"/>
      <c r="C37" s="386" t="s">
        <v>62</v>
      </c>
      <c r="D37" s="386"/>
      <c r="E37" s="386"/>
      <c r="F37" s="386"/>
      <c r="G37" s="386"/>
      <c r="H37" s="386"/>
      <c r="I37" s="386"/>
      <c r="J37" s="386"/>
      <c r="K37" s="386"/>
      <c r="L37" s="386"/>
      <c r="M37" s="386"/>
      <c r="N37" s="386"/>
      <c r="O37" s="386"/>
      <c r="P37" s="386"/>
      <c r="Q37" s="386"/>
      <c r="R37" s="386"/>
      <c r="S37" s="386"/>
      <c r="T37" s="386"/>
      <c r="U37" s="386"/>
      <c r="V37" s="386"/>
      <c r="W37" s="386"/>
      <c r="X37" s="386"/>
      <c r="Y37" s="386"/>
    </row>
    <row r="38" spans="1:25" s="6" customFormat="1" ht="17.25" customHeight="1" x14ac:dyDescent="0.25">
      <c r="A38" s="57"/>
      <c r="B38" s="57"/>
      <c r="C38" s="57"/>
      <c r="D38" s="57"/>
      <c r="E38" s="57"/>
      <c r="F38" s="57"/>
      <c r="G38" s="57"/>
      <c r="H38" s="57"/>
      <c r="I38" s="57"/>
      <c r="J38" s="57"/>
      <c r="K38" s="57"/>
      <c r="L38" s="57"/>
      <c r="M38" s="57"/>
      <c r="N38" s="57"/>
      <c r="O38" s="57"/>
      <c r="P38" s="57"/>
      <c r="Q38" s="57"/>
      <c r="R38" s="57"/>
      <c r="S38" s="57"/>
      <c r="T38" s="57"/>
      <c r="U38" s="57"/>
    </row>
    <row r="39" spans="1:25" s="2" customFormat="1" ht="43.5" customHeight="1" x14ac:dyDescent="0.25">
      <c r="A39" s="379" t="s">
        <v>63</v>
      </c>
      <c r="B39" s="379"/>
      <c r="C39" s="379" t="s">
        <v>64</v>
      </c>
      <c r="D39" s="379" t="s">
        <v>65</v>
      </c>
      <c r="E39" s="380" t="s">
        <v>66</v>
      </c>
      <c r="F39" s="379" t="s">
        <v>67</v>
      </c>
      <c r="G39" s="379"/>
      <c r="H39" s="379"/>
      <c r="I39" s="379"/>
      <c r="J39" s="379" t="s">
        <v>68</v>
      </c>
      <c r="K39" s="384" t="s">
        <v>69</v>
      </c>
      <c r="L39" s="379" t="s">
        <v>70</v>
      </c>
      <c r="M39" s="379"/>
      <c r="N39" s="379"/>
      <c r="O39" s="379" t="s">
        <v>71</v>
      </c>
      <c r="P39" s="375" t="s">
        <v>72</v>
      </c>
      <c r="Q39" s="375"/>
      <c r="R39" s="375"/>
      <c r="S39" s="375" t="s">
        <v>50</v>
      </c>
      <c r="T39" s="376" t="s">
        <v>22</v>
      </c>
      <c r="U39" s="454" t="s">
        <v>116</v>
      </c>
      <c r="V39" s="378">
        <v>2018</v>
      </c>
      <c r="W39" s="378"/>
      <c r="X39" s="378"/>
      <c r="Y39" s="378"/>
    </row>
    <row r="40" spans="1:25" s="2" customFormat="1" ht="140.25" customHeight="1" x14ac:dyDescent="0.25">
      <c r="A40" s="379"/>
      <c r="B40" s="379"/>
      <c r="C40" s="379"/>
      <c r="D40" s="379"/>
      <c r="E40" s="380"/>
      <c r="F40" s="379"/>
      <c r="G40" s="379"/>
      <c r="H40" s="379"/>
      <c r="I40" s="379"/>
      <c r="J40" s="379"/>
      <c r="K40" s="384"/>
      <c r="L40" s="379"/>
      <c r="M40" s="379"/>
      <c r="N40" s="379"/>
      <c r="O40" s="379"/>
      <c r="P40" s="375"/>
      <c r="Q40" s="375"/>
      <c r="R40" s="375"/>
      <c r="S40" s="375"/>
      <c r="T40" s="376"/>
      <c r="U40" s="454"/>
      <c r="V40" s="36" t="s">
        <v>24</v>
      </c>
      <c r="W40" s="36" t="s">
        <v>25</v>
      </c>
      <c r="X40" s="37" t="s">
        <v>26</v>
      </c>
      <c r="Y40" s="38" t="s">
        <v>27</v>
      </c>
    </row>
    <row r="41" spans="1:25" s="2" customFormat="1" ht="283.5" customHeight="1" x14ac:dyDescent="0.25">
      <c r="A41" s="481" t="s">
        <v>1084</v>
      </c>
      <c r="B41" s="481"/>
      <c r="C41" s="225" t="s">
        <v>1085</v>
      </c>
      <c r="D41" s="256" t="s">
        <v>1086</v>
      </c>
      <c r="E41" s="227" t="s">
        <v>1087</v>
      </c>
      <c r="F41" s="381" t="s">
        <v>1088</v>
      </c>
      <c r="G41" s="381"/>
      <c r="H41" s="381"/>
      <c r="I41" s="381"/>
      <c r="J41" s="228" t="s">
        <v>1089</v>
      </c>
      <c r="K41" s="229" t="s">
        <v>1071</v>
      </c>
      <c r="L41" s="383" t="s">
        <v>1090</v>
      </c>
      <c r="M41" s="383"/>
      <c r="N41" s="383"/>
      <c r="O41" s="58" t="s">
        <v>1091</v>
      </c>
      <c r="P41" s="453" t="s">
        <v>1092</v>
      </c>
      <c r="Q41" s="453"/>
      <c r="R41" s="453"/>
      <c r="S41" s="84" t="s">
        <v>55</v>
      </c>
      <c r="T41" s="45" t="s">
        <v>123</v>
      </c>
      <c r="U41" s="162">
        <v>0.85</v>
      </c>
      <c r="V41" s="55">
        <v>0.85</v>
      </c>
      <c r="W41" s="55">
        <v>1</v>
      </c>
      <c r="X41" s="56">
        <f t="shared" ref="X41:X67" si="0">+W41/V41</f>
        <v>1.1764705882352942</v>
      </c>
      <c r="Y41" s="283">
        <f t="shared" ref="Y41:Y67" si="1">X41</f>
        <v>1.1764705882352942</v>
      </c>
    </row>
    <row r="42" spans="1:25" s="2" customFormat="1" ht="280.5" customHeight="1" x14ac:dyDescent="0.25">
      <c r="A42" s="381" t="s">
        <v>1084</v>
      </c>
      <c r="B42" s="381"/>
      <c r="C42" s="225" t="s">
        <v>1085</v>
      </c>
      <c r="D42" s="226" t="s">
        <v>1086</v>
      </c>
      <c r="E42" s="227" t="s">
        <v>1087</v>
      </c>
      <c r="F42" s="381" t="s">
        <v>1093</v>
      </c>
      <c r="G42" s="381"/>
      <c r="H42" s="381"/>
      <c r="I42" s="381"/>
      <c r="J42" s="228" t="s">
        <v>1089</v>
      </c>
      <c r="K42" s="229" t="s">
        <v>1071</v>
      </c>
      <c r="L42" s="383" t="s">
        <v>1090</v>
      </c>
      <c r="M42" s="383"/>
      <c r="N42" s="383"/>
      <c r="O42" s="58" t="s">
        <v>1091</v>
      </c>
      <c r="P42" s="453" t="s">
        <v>1094</v>
      </c>
      <c r="Q42" s="453"/>
      <c r="R42" s="453"/>
      <c r="S42" s="84" t="s">
        <v>55</v>
      </c>
      <c r="T42" s="45" t="s">
        <v>38</v>
      </c>
      <c r="U42" s="162">
        <f t="shared" ref="U42:U48" si="2">+V42</f>
        <v>0.93</v>
      </c>
      <c r="V42" s="55">
        <v>0.93</v>
      </c>
      <c r="W42" s="55">
        <f>+V42*1.0886</f>
        <v>1.0123980000000001</v>
      </c>
      <c r="X42" s="56">
        <f t="shared" si="0"/>
        <v>1.0886</v>
      </c>
      <c r="Y42" s="283">
        <f t="shared" si="1"/>
        <v>1.0886</v>
      </c>
    </row>
    <row r="43" spans="1:25" s="2" customFormat="1" ht="304.5" customHeight="1" x14ac:dyDescent="0.25">
      <c r="A43" s="481" t="s">
        <v>1084</v>
      </c>
      <c r="B43" s="481"/>
      <c r="C43" s="225" t="s">
        <v>1085</v>
      </c>
      <c r="D43" s="226" t="s">
        <v>1086</v>
      </c>
      <c r="E43" s="227" t="s">
        <v>1087</v>
      </c>
      <c r="F43" s="381" t="s">
        <v>1095</v>
      </c>
      <c r="G43" s="381"/>
      <c r="H43" s="381"/>
      <c r="I43" s="381"/>
      <c r="J43" s="228" t="s">
        <v>1089</v>
      </c>
      <c r="K43" s="229" t="s">
        <v>1071</v>
      </c>
      <c r="L43" s="383" t="s">
        <v>1096</v>
      </c>
      <c r="M43" s="383"/>
      <c r="N43" s="383"/>
      <c r="O43" s="58" t="s">
        <v>1091</v>
      </c>
      <c r="P43" s="422" t="s">
        <v>1097</v>
      </c>
      <c r="Q43" s="422"/>
      <c r="R43" s="422"/>
      <c r="S43" s="84" t="s">
        <v>87</v>
      </c>
      <c r="T43" s="45" t="s">
        <v>123</v>
      </c>
      <c r="U43" s="162">
        <f t="shared" si="2"/>
        <v>0.15</v>
      </c>
      <c r="V43" s="257">
        <v>0.15</v>
      </c>
      <c r="W43" s="257">
        <f>+V43*0.3199</f>
        <v>4.7985E-2</v>
      </c>
      <c r="X43" s="258">
        <f t="shared" si="0"/>
        <v>0.31990000000000002</v>
      </c>
      <c r="Y43" s="283">
        <f t="shared" si="1"/>
        <v>0.31990000000000002</v>
      </c>
    </row>
    <row r="44" spans="1:25" s="2" customFormat="1" ht="346.5" customHeight="1" x14ac:dyDescent="0.25">
      <c r="A44" s="381" t="s">
        <v>1084</v>
      </c>
      <c r="B44" s="381"/>
      <c r="C44" s="225" t="s">
        <v>1085</v>
      </c>
      <c r="D44" s="226" t="s">
        <v>1086</v>
      </c>
      <c r="E44" s="227" t="s">
        <v>1087</v>
      </c>
      <c r="F44" s="381" t="s">
        <v>1098</v>
      </c>
      <c r="G44" s="381"/>
      <c r="H44" s="381"/>
      <c r="I44" s="381"/>
      <c r="J44" s="228" t="s">
        <v>1089</v>
      </c>
      <c r="K44" s="229" t="s">
        <v>1071</v>
      </c>
      <c r="L44" s="383" t="s">
        <v>1099</v>
      </c>
      <c r="M44" s="383"/>
      <c r="N44" s="383"/>
      <c r="O44" s="58" t="s">
        <v>1091</v>
      </c>
      <c r="P44" s="422" t="s">
        <v>1100</v>
      </c>
      <c r="Q44" s="422"/>
      <c r="R44" s="422"/>
      <c r="S44" s="84" t="s">
        <v>1101</v>
      </c>
      <c r="T44" s="45" t="s">
        <v>123</v>
      </c>
      <c r="U44" s="162">
        <f t="shared" si="2"/>
        <v>7.0000000000000007E-2</v>
      </c>
      <c r="V44" s="257">
        <v>7.0000000000000007E-2</v>
      </c>
      <c r="W44" s="257">
        <f>+V44*0.1154</f>
        <v>8.0780000000000001E-3</v>
      </c>
      <c r="X44" s="259">
        <f t="shared" si="0"/>
        <v>0.11539999999999999</v>
      </c>
      <c r="Y44" s="283">
        <f t="shared" si="1"/>
        <v>0.11539999999999999</v>
      </c>
    </row>
    <row r="45" spans="1:25" s="2" customFormat="1" ht="346.5" customHeight="1" x14ac:dyDescent="0.25">
      <c r="A45" s="381" t="s">
        <v>1084</v>
      </c>
      <c r="B45" s="381"/>
      <c r="C45" s="225" t="s">
        <v>1085</v>
      </c>
      <c r="D45" s="226" t="s">
        <v>1086</v>
      </c>
      <c r="E45" s="227" t="s">
        <v>1087</v>
      </c>
      <c r="F45" s="482" t="s">
        <v>1102</v>
      </c>
      <c r="G45" s="482"/>
      <c r="H45" s="482"/>
      <c r="I45" s="482"/>
      <c r="J45" s="228" t="s">
        <v>1089</v>
      </c>
      <c r="K45" s="229" t="s">
        <v>1071</v>
      </c>
      <c r="L45" s="483" t="s">
        <v>1103</v>
      </c>
      <c r="M45" s="483"/>
      <c r="N45" s="483"/>
      <c r="O45" s="58" t="s">
        <v>1091</v>
      </c>
      <c r="P45" s="422" t="s">
        <v>1104</v>
      </c>
      <c r="Q45" s="422"/>
      <c r="R45" s="422"/>
      <c r="S45" s="84" t="s">
        <v>1101</v>
      </c>
      <c r="T45" s="45" t="s">
        <v>123</v>
      </c>
      <c r="U45" s="162">
        <f t="shared" si="2"/>
        <v>1</v>
      </c>
      <c r="V45" s="55">
        <v>1</v>
      </c>
      <c r="W45" s="55">
        <v>0.85170000000000001</v>
      </c>
      <c r="X45" s="56">
        <f t="shared" si="0"/>
        <v>0.85170000000000001</v>
      </c>
      <c r="Y45" s="283">
        <f t="shared" si="1"/>
        <v>0.85170000000000001</v>
      </c>
    </row>
    <row r="46" spans="1:25" s="2" customFormat="1" ht="346.5" customHeight="1" x14ac:dyDescent="0.25">
      <c r="A46" s="481" t="s">
        <v>1084</v>
      </c>
      <c r="B46" s="481"/>
      <c r="C46" s="225" t="s">
        <v>1085</v>
      </c>
      <c r="D46" s="226" t="s">
        <v>1086</v>
      </c>
      <c r="E46" s="227" t="s">
        <v>1087</v>
      </c>
      <c r="F46" s="381" t="s">
        <v>1105</v>
      </c>
      <c r="G46" s="381"/>
      <c r="H46" s="381"/>
      <c r="I46" s="381"/>
      <c r="J46" s="228" t="s">
        <v>1089</v>
      </c>
      <c r="K46" s="229" t="s">
        <v>1071</v>
      </c>
      <c r="L46" s="383" t="s">
        <v>1106</v>
      </c>
      <c r="M46" s="383"/>
      <c r="N46" s="383"/>
      <c r="O46" s="58" t="s">
        <v>1091</v>
      </c>
      <c r="P46" s="422" t="s">
        <v>1107</v>
      </c>
      <c r="Q46" s="422"/>
      <c r="R46" s="422"/>
      <c r="S46" s="84" t="s">
        <v>1101</v>
      </c>
      <c r="T46" s="45" t="s">
        <v>123</v>
      </c>
      <c r="U46" s="162">
        <f t="shared" si="2"/>
        <v>7.1499999999999994E-2</v>
      </c>
      <c r="V46" s="55">
        <v>7.1499999999999994E-2</v>
      </c>
      <c r="W46" s="55">
        <f>+V46*0.33</f>
        <v>2.3594999999999998E-2</v>
      </c>
      <c r="X46" s="56">
        <f t="shared" si="0"/>
        <v>0.33</v>
      </c>
      <c r="Y46" s="283">
        <f t="shared" si="1"/>
        <v>0.33</v>
      </c>
    </row>
    <row r="47" spans="1:25" s="2" customFormat="1" ht="346.5" customHeight="1" x14ac:dyDescent="0.25">
      <c r="A47" s="481" t="s">
        <v>1084</v>
      </c>
      <c r="B47" s="481"/>
      <c r="C47" s="225" t="s">
        <v>1085</v>
      </c>
      <c r="D47" s="226" t="s">
        <v>1086</v>
      </c>
      <c r="E47" s="227" t="s">
        <v>1087</v>
      </c>
      <c r="F47" s="381" t="s">
        <v>1105</v>
      </c>
      <c r="G47" s="381"/>
      <c r="H47" s="381"/>
      <c r="I47" s="381"/>
      <c r="J47" s="228" t="s">
        <v>1089</v>
      </c>
      <c r="K47" s="229" t="s">
        <v>1071</v>
      </c>
      <c r="L47" s="383" t="s">
        <v>1106</v>
      </c>
      <c r="M47" s="383"/>
      <c r="N47" s="383"/>
      <c r="O47" s="58" t="s">
        <v>1091</v>
      </c>
      <c r="P47" s="422" t="s">
        <v>1108</v>
      </c>
      <c r="Q47" s="422"/>
      <c r="R47" s="422"/>
      <c r="S47" s="84" t="s">
        <v>1101</v>
      </c>
      <c r="T47" s="45" t="s">
        <v>123</v>
      </c>
      <c r="U47" s="162">
        <f t="shared" si="2"/>
        <v>3.56E-2</v>
      </c>
      <c r="V47" s="55">
        <v>3.56E-2</v>
      </c>
      <c r="W47" s="55">
        <f>+V47*0.05</f>
        <v>1.7800000000000001E-3</v>
      </c>
      <c r="X47" s="56">
        <f t="shared" si="0"/>
        <v>0.05</v>
      </c>
      <c r="Y47" s="283">
        <f t="shared" si="1"/>
        <v>0.05</v>
      </c>
    </row>
    <row r="48" spans="1:25" s="2" customFormat="1" ht="373.5" customHeight="1" x14ac:dyDescent="0.25">
      <c r="A48" s="481" t="s">
        <v>1084</v>
      </c>
      <c r="B48" s="481"/>
      <c r="C48" s="225" t="s">
        <v>1085</v>
      </c>
      <c r="D48" s="226" t="s">
        <v>1086</v>
      </c>
      <c r="E48" s="227" t="s">
        <v>1087</v>
      </c>
      <c r="F48" s="381" t="s">
        <v>1105</v>
      </c>
      <c r="G48" s="381"/>
      <c r="H48" s="381"/>
      <c r="I48" s="381"/>
      <c r="J48" s="228" t="s">
        <v>1089</v>
      </c>
      <c r="K48" s="229" t="s">
        <v>1071</v>
      </c>
      <c r="L48" s="383" t="s">
        <v>1106</v>
      </c>
      <c r="M48" s="383"/>
      <c r="N48" s="383"/>
      <c r="O48" s="58" t="s">
        <v>1091</v>
      </c>
      <c r="P48" s="422" t="s">
        <v>1109</v>
      </c>
      <c r="Q48" s="422"/>
      <c r="R48" s="422"/>
      <c r="S48" s="84" t="s">
        <v>1101</v>
      </c>
      <c r="T48" s="45" t="s">
        <v>123</v>
      </c>
      <c r="U48" s="162">
        <f t="shared" si="2"/>
        <v>1.3599999999999999E-2</v>
      </c>
      <c r="V48" s="55">
        <v>1.3599999999999999E-2</v>
      </c>
      <c r="W48" s="55">
        <f>+V48*0.01</f>
        <v>1.36E-4</v>
      </c>
      <c r="X48" s="56">
        <f t="shared" si="0"/>
        <v>0.01</v>
      </c>
      <c r="Y48" s="283">
        <f t="shared" si="1"/>
        <v>0.01</v>
      </c>
    </row>
    <row r="49" spans="1:66 16150:16339" ht="373.5" customHeight="1" x14ac:dyDescent="0.25">
      <c r="A49" s="481" t="s">
        <v>1084</v>
      </c>
      <c r="B49" s="481"/>
      <c r="C49" s="225" t="s">
        <v>1085</v>
      </c>
      <c r="D49" s="226" t="s">
        <v>1086</v>
      </c>
      <c r="E49" s="227" t="s">
        <v>1087</v>
      </c>
      <c r="F49" s="381" t="s">
        <v>1110</v>
      </c>
      <c r="G49" s="381"/>
      <c r="H49" s="381"/>
      <c r="I49" s="381"/>
      <c r="J49" s="228" t="s">
        <v>1089</v>
      </c>
      <c r="K49" s="229" t="s">
        <v>1071</v>
      </c>
      <c r="L49" s="383" t="s">
        <v>1111</v>
      </c>
      <c r="M49" s="383"/>
      <c r="N49" s="383"/>
      <c r="O49" s="58" t="s">
        <v>1091</v>
      </c>
      <c r="P49" s="422" t="s">
        <v>1112</v>
      </c>
      <c r="Q49" s="422"/>
      <c r="R49" s="422"/>
      <c r="S49" s="84" t="s">
        <v>55</v>
      </c>
      <c r="T49" s="45" t="s">
        <v>123</v>
      </c>
      <c r="U49" s="162">
        <f>+V49</f>
        <v>0.8</v>
      </c>
      <c r="V49" s="55">
        <v>0.8</v>
      </c>
      <c r="W49" s="55">
        <v>1</v>
      </c>
      <c r="X49" s="56">
        <f t="shared" si="0"/>
        <v>1.25</v>
      </c>
      <c r="Y49" s="283">
        <f t="shared" si="1"/>
        <v>1.25</v>
      </c>
      <c r="BM49" s="2"/>
      <c r="BN49" s="2"/>
    </row>
    <row r="50" spans="1:66 16150:16339" ht="321" customHeight="1" x14ac:dyDescent="0.25">
      <c r="A50" s="481" t="s">
        <v>1084</v>
      </c>
      <c r="B50" s="481"/>
      <c r="C50" s="225" t="s">
        <v>426</v>
      </c>
      <c r="D50" s="58" t="s">
        <v>427</v>
      </c>
      <c r="E50" s="227" t="s">
        <v>1113</v>
      </c>
      <c r="F50" s="381" t="s">
        <v>1114</v>
      </c>
      <c r="G50" s="381"/>
      <c r="H50" s="381"/>
      <c r="I50" s="381"/>
      <c r="J50" s="228" t="s">
        <v>1115</v>
      </c>
      <c r="K50" s="229" t="s">
        <v>1116</v>
      </c>
      <c r="L50" s="383" t="s">
        <v>1117</v>
      </c>
      <c r="M50" s="383"/>
      <c r="N50" s="383"/>
      <c r="O50" s="58" t="s">
        <v>1091</v>
      </c>
      <c r="P50" s="422" t="s">
        <v>1118</v>
      </c>
      <c r="Q50" s="422"/>
      <c r="R50" s="422"/>
      <c r="S50" s="84" t="s">
        <v>1101</v>
      </c>
      <c r="T50" s="45" t="s">
        <v>123</v>
      </c>
      <c r="U50" s="162">
        <f t="shared" ref="U50:U67" si="3">+V50</f>
        <v>0.85</v>
      </c>
      <c r="V50" s="55">
        <v>0.85</v>
      </c>
      <c r="W50" s="55">
        <f>+V50*1.0766</f>
        <v>0.91510999999999998</v>
      </c>
      <c r="X50" s="56">
        <f t="shared" si="0"/>
        <v>1.0766</v>
      </c>
      <c r="Y50" s="283">
        <f t="shared" si="1"/>
        <v>1.0766</v>
      </c>
      <c r="BM50" s="2"/>
      <c r="BN50" s="2"/>
    </row>
    <row r="51" spans="1:66 16150:16339" ht="321" customHeight="1" x14ac:dyDescent="0.25">
      <c r="A51" s="481" t="s">
        <v>1084</v>
      </c>
      <c r="B51" s="481"/>
      <c r="C51" s="225" t="s">
        <v>426</v>
      </c>
      <c r="D51" s="58" t="s">
        <v>427</v>
      </c>
      <c r="E51" s="227" t="s">
        <v>1113</v>
      </c>
      <c r="F51" s="381" t="s">
        <v>1114</v>
      </c>
      <c r="G51" s="381"/>
      <c r="H51" s="381"/>
      <c r="I51" s="381"/>
      <c r="J51" s="228" t="s">
        <v>1115</v>
      </c>
      <c r="K51" s="229" t="s">
        <v>1116</v>
      </c>
      <c r="L51" s="383" t="s">
        <v>1117</v>
      </c>
      <c r="M51" s="383"/>
      <c r="N51" s="383"/>
      <c r="O51" s="58" t="s">
        <v>1091</v>
      </c>
      <c r="P51" s="422" t="s">
        <v>1119</v>
      </c>
      <c r="Q51" s="422"/>
      <c r="R51" s="422"/>
      <c r="S51" s="84" t="s">
        <v>1101</v>
      </c>
      <c r="T51" s="45" t="s">
        <v>123</v>
      </c>
      <c r="U51" s="162">
        <f t="shared" si="3"/>
        <v>1</v>
      </c>
      <c r="V51" s="55">
        <v>1</v>
      </c>
      <c r="W51" s="55">
        <v>1.01</v>
      </c>
      <c r="X51" s="56">
        <f t="shared" si="0"/>
        <v>1.01</v>
      </c>
      <c r="Y51" s="283">
        <f t="shared" si="1"/>
        <v>1.01</v>
      </c>
      <c r="BM51" s="2"/>
      <c r="BN51" s="2"/>
    </row>
    <row r="52" spans="1:66 16150:16339" ht="321" customHeight="1" x14ac:dyDescent="0.25">
      <c r="A52" s="481" t="s">
        <v>1084</v>
      </c>
      <c r="B52" s="481"/>
      <c r="C52" s="225" t="s">
        <v>426</v>
      </c>
      <c r="D52" s="58" t="s">
        <v>427</v>
      </c>
      <c r="E52" s="227" t="s">
        <v>1113</v>
      </c>
      <c r="F52" s="381" t="s">
        <v>1114</v>
      </c>
      <c r="G52" s="381"/>
      <c r="H52" s="381"/>
      <c r="I52" s="381"/>
      <c r="J52" s="228" t="s">
        <v>1115</v>
      </c>
      <c r="K52" s="229" t="s">
        <v>1116</v>
      </c>
      <c r="L52" s="383" t="s">
        <v>1117</v>
      </c>
      <c r="M52" s="383"/>
      <c r="N52" s="383"/>
      <c r="O52" s="58" t="s">
        <v>1091</v>
      </c>
      <c r="P52" s="422" t="s">
        <v>1120</v>
      </c>
      <c r="Q52" s="422"/>
      <c r="R52" s="422"/>
      <c r="S52" s="84" t="s">
        <v>87</v>
      </c>
      <c r="T52" s="45" t="s">
        <v>38</v>
      </c>
      <c r="U52" s="162">
        <f t="shared" si="3"/>
        <v>0.9</v>
      </c>
      <c r="V52" s="55">
        <v>0.9</v>
      </c>
      <c r="W52" s="55">
        <f>+V52*0.5956</f>
        <v>0.53604000000000007</v>
      </c>
      <c r="X52" s="56">
        <f t="shared" si="0"/>
        <v>0.59560000000000002</v>
      </c>
      <c r="Y52" s="283">
        <f t="shared" si="1"/>
        <v>0.59560000000000002</v>
      </c>
      <c r="BM52" s="2"/>
      <c r="BN52" s="2"/>
    </row>
    <row r="53" spans="1:66 16150:16339" ht="373.5" customHeight="1" x14ac:dyDescent="0.25">
      <c r="A53" s="382" t="s">
        <v>1121</v>
      </c>
      <c r="B53" s="382"/>
      <c r="C53" s="225" t="s">
        <v>426</v>
      </c>
      <c r="D53" s="58" t="s">
        <v>427</v>
      </c>
      <c r="E53" s="227" t="s">
        <v>786</v>
      </c>
      <c r="F53" s="382" t="s">
        <v>1122</v>
      </c>
      <c r="G53" s="382"/>
      <c r="H53" s="382"/>
      <c r="I53" s="382"/>
      <c r="J53" s="228" t="s">
        <v>1123</v>
      </c>
      <c r="K53" s="229" t="s">
        <v>1124</v>
      </c>
      <c r="L53" s="383" t="s">
        <v>1125</v>
      </c>
      <c r="M53" s="383"/>
      <c r="N53" s="383"/>
      <c r="O53" s="58" t="s">
        <v>1126</v>
      </c>
      <c r="P53" s="422" t="s">
        <v>1127</v>
      </c>
      <c r="Q53" s="422"/>
      <c r="R53" s="422"/>
      <c r="S53" s="84" t="s">
        <v>87</v>
      </c>
      <c r="T53" s="45" t="s">
        <v>123</v>
      </c>
      <c r="U53" s="162">
        <f t="shared" si="3"/>
        <v>0.9</v>
      </c>
      <c r="V53" s="55">
        <v>0.9</v>
      </c>
      <c r="W53" s="55">
        <f>+V53*1.2374</f>
        <v>1.1136600000000001</v>
      </c>
      <c r="X53" s="56">
        <f t="shared" si="0"/>
        <v>1.2374000000000001</v>
      </c>
      <c r="Y53" s="283">
        <f t="shared" si="1"/>
        <v>1.2374000000000001</v>
      </c>
      <c r="BM53" s="2"/>
      <c r="BN53" s="2"/>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row>
    <row r="54" spans="1:66 16150:16339" ht="373.5" customHeight="1" x14ac:dyDescent="0.25">
      <c r="A54" s="382" t="s">
        <v>1121</v>
      </c>
      <c r="B54" s="382"/>
      <c r="C54" s="225" t="s">
        <v>426</v>
      </c>
      <c r="D54" s="58" t="s">
        <v>427</v>
      </c>
      <c r="E54" s="227" t="s">
        <v>786</v>
      </c>
      <c r="F54" s="382" t="s">
        <v>1122</v>
      </c>
      <c r="G54" s="382"/>
      <c r="H54" s="382"/>
      <c r="I54" s="382"/>
      <c r="J54" s="228" t="s">
        <v>1123</v>
      </c>
      <c r="K54" s="229" t="s">
        <v>1124</v>
      </c>
      <c r="L54" s="383" t="s">
        <v>1125</v>
      </c>
      <c r="M54" s="383"/>
      <c r="N54" s="383"/>
      <c r="O54" s="58" t="s">
        <v>1126</v>
      </c>
      <c r="P54" s="422" t="s">
        <v>1128</v>
      </c>
      <c r="Q54" s="422"/>
      <c r="R54" s="422"/>
      <c r="S54" s="84" t="s">
        <v>87</v>
      </c>
      <c r="T54" s="45" t="s">
        <v>1129</v>
      </c>
      <c r="U54" s="162">
        <f t="shared" si="3"/>
        <v>0.9</v>
      </c>
      <c r="V54" s="55">
        <v>0.9</v>
      </c>
      <c r="W54" s="55">
        <f>+V54*-0.1409</f>
        <v>-0.12681000000000001</v>
      </c>
      <c r="X54" s="56">
        <f t="shared" si="0"/>
        <v>-0.1409</v>
      </c>
      <c r="Y54" s="283">
        <f t="shared" si="1"/>
        <v>-0.1409</v>
      </c>
      <c r="BM54" s="2"/>
      <c r="BN54" s="2"/>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row>
    <row r="55" spans="1:66 16150:16339" ht="373.5" customHeight="1" x14ac:dyDescent="0.25">
      <c r="A55" s="382" t="s">
        <v>1121</v>
      </c>
      <c r="B55" s="382"/>
      <c r="C55" s="225" t="s">
        <v>426</v>
      </c>
      <c r="D55" s="58" t="s">
        <v>427</v>
      </c>
      <c r="E55" s="227" t="s">
        <v>786</v>
      </c>
      <c r="F55" s="382" t="s">
        <v>1122</v>
      </c>
      <c r="G55" s="382"/>
      <c r="H55" s="382"/>
      <c r="I55" s="382"/>
      <c r="J55" s="228" t="s">
        <v>1123</v>
      </c>
      <c r="K55" s="229" t="s">
        <v>1124</v>
      </c>
      <c r="L55" s="383" t="s">
        <v>1125</v>
      </c>
      <c r="M55" s="383"/>
      <c r="N55" s="383"/>
      <c r="O55" s="58" t="s">
        <v>1126</v>
      </c>
      <c r="P55" s="422" t="s">
        <v>1130</v>
      </c>
      <c r="Q55" s="422"/>
      <c r="R55" s="422"/>
      <c r="S55" s="84" t="s">
        <v>87</v>
      </c>
      <c r="T55" s="45" t="s">
        <v>1129</v>
      </c>
      <c r="U55" s="162">
        <f t="shared" si="3"/>
        <v>0.64</v>
      </c>
      <c r="V55" s="55">
        <v>0.64</v>
      </c>
      <c r="W55" s="55">
        <f>+V55*-0.0491</f>
        <v>-3.1424000000000001E-2</v>
      </c>
      <c r="X55" s="56">
        <f t="shared" si="0"/>
        <v>-4.9099999999999998E-2</v>
      </c>
      <c r="Y55" s="283">
        <f t="shared" si="1"/>
        <v>-4.9099999999999998E-2</v>
      </c>
      <c r="BM55" s="2"/>
      <c r="BN55" s="2"/>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row>
    <row r="56" spans="1:66 16150:16339" ht="373.5" customHeight="1" x14ac:dyDescent="0.25">
      <c r="A56" s="382" t="s">
        <v>1121</v>
      </c>
      <c r="B56" s="382"/>
      <c r="C56" s="225" t="s">
        <v>426</v>
      </c>
      <c r="D56" s="58" t="s">
        <v>427</v>
      </c>
      <c r="E56" s="227" t="s">
        <v>786</v>
      </c>
      <c r="F56" s="382" t="s">
        <v>1122</v>
      </c>
      <c r="G56" s="382"/>
      <c r="H56" s="382"/>
      <c r="I56" s="382"/>
      <c r="J56" s="228" t="s">
        <v>1123</v>
      </c>
      <c r="K56" s="229" t="s">
        <v>1124</v>
      </c>
      <c r="L56" s="383" t="s">
        <v>1125</v>
      </c>
      <c r="M56" s="383"/>
      <c r="N56" s="383"/>
      <c r="O56" s="58" t="s">
        <v>1126</v>
      </c>
      <c r="P56" s="422" t="s">
        <v>1131</v>
      </c>
      <c r="Q56" s="422"/>
      <c r="R56" s="422"/>
      <c r="S56" s="84" t="s">
        <v>87</v>
      </c>
      <c r="T56" s="45" t="s">
        <v>38</v>
      </c>
      <c r="U56" s="162">
        <f t="shared" si="3"/>
        <v>0.25</v>
      </c>
      <c r="V56" s="55">
        <v>0.25</v>
      </c>
      <c r="W56" s="55">
        <f>+V56*0.6347</f>
        <v>0.15867500000000001</v>
      </c>
      <c r="X56" s="56">
        <f t="shared" si="0"/>
        <v>0.63470000000000004</v>
      </c>
      <c r="Y56" s="283">
        <f t="shared" si="1"/>
        <v>0.63470000000000004</v>
      </c>
      <c r="BM56" s="2"/>
      <c r="BN56" s="2"/>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row>
    <row r="57" spans="1:66 16150:16339" ht="373.5" customHeight="1" x14ac:dyDescent="0.25">
      <c r="A57" s="382" t="s">
        <v>1121</v>
      </c>
      <c r="B57" s="382"/>
      <c r="C57" s="225" t="s">
        <v>426</v>
      </c>
      <c r="D57" s="58" t="s">
        <v>427</v>
      </c>
      <c r="E57" s="227" t="s">
        <v>786</v>
      </c>
      <c r="F57" s="382" t="s">
        <v>1122</v>
      </c>
      <c r="G57" s="382"/>
      <c r="H57" s="382"/>
      <c r="I57" s="382"/>
      <c r="J57" s="228" t="s">
        <v>1123</v>
      </c>
      <c r="K57" s="229" t="s">
        <v>1124</v>
      </c>
      <c r="L57" s="383" t="s">
        <v>1125</v>
      </c>
      <c r="M57" s="383"/>
      <c r="N57" s="383"/>
      <c r="O57" s="58" t="s">
        <v>1126</v>
      </c>
      <c r="P57" s="453" t="s">
        <v>1132</v>
      </c>
      <c r="Q57" s="453"/>
      <c r="R57" s="453"/>
      <c r="S57" s="84" t="s">
        <v>87</v>
      </c>
      <c r="T57" s="45" t="s">
        <v>123</v>
      </c>
      <c r="U57" s="162">
        <f t="shared" si="3"/>
        <v>0.15</v>
      </c>
      <c r="V57" s="55">
        <v>0.15</v>
      </c>
      <c r="W57" s="55">
        <f>+V57*0.3804</f>
        <v>5.706E-2</v>
      </c>
      <c r="X57" s="56">
        <f t="shared" si="0"/>
        <v>0.38040000000000002</v>
      </c>
      <c r="Y57" s="283">
        <f t="shared" si="1"/>
        <v>0.38040000000000002</v>
      </c>
      <c r="BM57" s="2"/>
      <c r="BN57" s="2"/>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row>
    <row r="58" spans="1:66 16150:16339" ht="373.5" customHeight="1" x14ac:dyDescent="0.25">
      <c r="A58" s="382" t="s">
        <v>1121</v>
      </c>
      <c r="B58" s="382"/>
      <c r="C58" s="225" t="s">
        <v>426</v>
      </c>
      <c r="D58" s="58" t="s">
        <v>427</v>
      </c>
      <c r="E58" s="260" t="s">
        <v>428</v>
      </c>
      <c r="F58" s="382" t="s">
        <v>1133</v>
      </c>
      <c r="G58" s="382"/>
      <c r="H58" s="382"/>
      <c r="I58" s="382"/>
      <c r="J58" s="228" t="s">
        <v>1134</v>
      </c>
      <c r="K58" s="229" t="s">
        <v>410</v>
      </c>
      <c r="L58" s="383" t="s">
        <v>1135</v>
      </c>
      <c r="M58" s="383"/>
      <c r="N58" s="383"/>
      <c r="O58" s="58" t="s">
        <v>1126</v>
      </c>
      <c r="P58" s="453" t="s">
        <v>432</v>
      </c>
      <c r="Q58" s="453"/>
      <c r="R58" s="453"/>
      <c r="S58" s="84" t="s">
        <v>87</v>
      </c>
      <c r="T58" s="45" t="s">
        <v>123</v>
      </c>
      <c r="U58" s="162">
        <f t="shared" si="3"/>
        <v>0.9</v>
      </c>
      <c r="V58" s="55">
        <v>0.9</v>
      </c>
      <c r="W58" s="55">
        <f>+V58*1.0934</f>
        <v>0.98405999999999993</v>
      </c>
      <c r="X58" s="56">
        <f t="shared" si="0"/>
        <v>1.0933999999999999</v>
      </c>
      <c r="Y58" s="283">
        <f t="shared" si="1"/>
        <v>1.0933999999999999</v>
      </c>
      <c r="BM58" s="2"/>
      <c r="BN58" s="2"/>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row>
    <row r="59" spans="1:66 16150:16339" ht="373.5" customHeight="1" x14ac:dyDescent="0.25">
      <c r="A59" s="382" t="s">
        <v>1121</v>
      </c>
      <c r="B59" s="382"/>
      <c r="C59" s="225" t="s">
        <v>426</v>
      </c>
      <c r="D59" s="58" t="s">
        <v>427</v>
      </c>
      <c r="E59" s="227" t="s">
        <v>428</v>
      </c>
      <c r="F59" s="382" t="s">
        <v>1133</v>
      </c>
      <c r="G59" s="382"/>
      <c r="H59" s="382"/>
      <c r="I59" s="382"/>
      <c r="J59" s="228" t="s">
        <v>1134</v>
      </c>
      <c r="K59" s="229" t="s">
        <v>410</v>
      </c>
      <c r="L59" s="383" t="s">
        <v>1135</v>
      </c>
      <c r="M59" s="383"/>
      <c r="N59" s="383"/>
      <c r="O59" s="58" t="s">
        <v>1126</v>
      </c>
      <c r="P59" s="453" t="s">
        <v>435</v>
      </c>
      <c r="Q59" s="453"/>
      <c r="R59" s="453"/>
      <c r="S59" s="84" t="s">
        <v>55</v>
      </c>
      <c r="T59" s="45" t="s">
        <v>436</v>
      </c>
      <c r="U59" s="162">
        <f t="shared" si="3"/>
        <v>0.9</v>
      </c>
      <c r="V59" s="55">
        <v>0.9</v>
      </c>
      <c r="W59" s="55">
        <f>+V59*1.0624</f>
        <v>0.95616000000000001</v>
      </c>
      <c r="X59" s="56">
        <f t="shared" si="0"/>
        <v>1.0624</v>
      </c>
      <c r="Y59" s="283">
        <f t="shared" si="1"/>
        <v>1.0624</v>
      </c>
      <c r="BM59" s="2"/>
      <c r="BN59" s="2"/>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row>
    <row r="60" spans="1:66 16150:16339" ht="373.5" customHeight="1" x14ac:dyDescent="0.25">
      <c r="A60" s="382" t="s">
        <v>1121</v>
      </c>
      <c r="B60" s="382"/>
      <c r="C60" s="225" t="s">
        <v>426</v>
      </c>
      <c r="D60" s="58" t="s">
        <v>427</v>
      </c>
      <c r="E60" s="227" t="s">
        <v>428</v>
      </c>
      <c r="F60" s="382" t="s">
        <v>1133</v>
      </c>
      <c r="G60" s="382"/>
      <c r="H60" s="382"/>
      <c r="I60" s="382"/>
      <c r="J60" s="228" t="s">
        <v>1134</v>
      </c>
      <c r="K60" s="229" t="s">
        <v>410</v>
      </c>
      <c r="L60" s="383" t="s">
        <v>1135</v>
      </c>
      <c r="M60" s="383"/>
      <c r="N60" s="383"/>
      <c r="O60" s="58" t="s">
        <v>1126</v>
      </c>
      <c r="P60" s="480" t="s">
        <v>440</v>
      </c>
      <c r="Q60" s="480"/>
      <c r="R60" s="480"/>
      <c r="S60" s="84" t="s">
        <v>87</v>
      </c>
      <c r="T60" s="45" t="s">
        <v>123</v>
      </c>
      <c r="U60" s="162">
        <f t="shared" si="3"/>
        <v>0.9</v>
      </c>
      <c r="V60" s="55">
        <v>0.9</v>
      </c>
      <c r="W60" s="55">
        <f>+V60*1.0185</f>
        <v>0.91664999999999996</v>
      </c>
      <c r="X60" s="56">
        <f t="shared" si="0"/>
        <v>1.0185</v>
      </c>
      <c r="Y60" s="283">
        <f t="shared" si="1"/>
        <v>1.0185</v>
      </c>
      <c r="BM60" s="2"/>
      <c r="BN60" s="2"/>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row>
    <row r="61" spans="1:66 16150:16339" ht="373.5" customHeight="1" x14ac:dyDescent="0.25">
      <c r="A61" s="382" t="s">
        <v>1121</v>
      </c>
      <c r="B61" s="382"/>
      <c r="C61" s="225" t="s">
        <v>426</v>
      </c>
      <c r="D61" s="58" t="s">
        <v>427</v>
      </c>
      <c r="E61" s="227" t="s">
        <v>428</v>
      </c>
      <c r="F61" s="382" t="s">
        <v>1133</v>
      </c>
      <c r="G61" s="382"/>
      <c r="H61" s="382"/>
      <c r="I61" s="382"/>
      <c r="J61" s="228" t="s">
        <v>1134</v>
      </c>
      <c r="K61" s="229" t="s">
        <v>410</v>
      </c>
      <c r="L61" s="383" t="s">
        <v>1135</v>
      </c>
      <c r="M61" s="383"/>
      <c r="N61" s="383"/>
      <c r="O61" s="58" t="s">
        <v>1126</v>
      </c>
      <c r="P61" s="480" t="s">
        <v>443</v>
      </c>
      <c r="Q61" s="480"/>
      <c r="R61" s="480"/>
      <c r="S61" s="84" t="s">
        <v>87</v>
      </c>
      <c r="T61" s="45" t="s">
        <v>38</v>
      </c>
      <c r="U61" s="162">
        <f t="shared" si="3"/>
        <v>0.9</v>
      </c>
      <c r="V61" s="55">
        <v>0.9</v>
      </c>
      <c r="W61" s="55">
        <f>+V61*1.0075</f>
        <v>0.90675000000000006</v>
      </c>
      <c r="X61" s="56">
        <f t="shared" si="0"/>
        <v>1.0075000000000001</v>
      </c>
      <c r="Y61" s="283">
        <f t="shared" si="1"/>
        <v>1.0075000000000001</v>
      </c>
      <c r="BM61" s="2"/>
      <c r="BN61" s="2"/>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row>
    <row r="62" spans="1:66 16150:16339" ht="241.5" customHeight="1" x14ac:dyDescent="0.25">
      <c r="A62" s="382" t="s">
        <v>1136</v>
      </c>
      <c r="B62" s="382"/>
      <c r="C62" s="225" t="s">
        <v>426</v>
      </c>
      <c r="D62" s="58" t="s">
        <v>427</v>
      </c>
      <c r="E62" s="227" t="s">
        <v>1137</v>
      </c>
      <c r="F62" s="479" t="s">
        <v>1138</v>
      </c>
      <c r="G62" s="479"/>
      <c r="H62" s="479"/>
      <c r="I62" s="479"/>
      <c r="J62" s="58" t="s">
        <v>1139</v>
      </c>
      <c r="K62" s="229" t="s">
        <v>1140</v>
      </c>
      <c r="L62" s="382" t="s">
        <v>1141</v>
      </c>
      <c r="M62" s="382"/>
      <c r="N62" s="382"/>
      <c r="O62" s="58" t="s">
        <v>1126</v>
      </c>
      <c r="P62" s="422" t="s">
        <v>1625</v>
      </c>
      <c r="Q62" s="422"/>
      <c r="R62" s="422"/>
      <c r="S62" s="84" t="s">
        <v>87</v>
      </c>
      <c r="T62" s="45" t="s">
        <v>123</v>
      </c>
      <c r="U62" s="162">
        <f t="shared" si="3"/>
        <v>1</v>
      </c>
      <c r="V62" s="55">
        <v>1</v>
      </c>
      <c r="W62" s="55">
        <v>1</v>
      </c>
      <c r="X62" s="56">
        <f t="shared" si="0"/>
        <v>1</v>
      </c>
      <c r="Y62" s="283">
        <f t="shared" si="1"/>
        <v>1</v>
      </c>
      <c r="BM62" s="2"/>
      <c r="BN62" s="2"/>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row>
    <row r="63" spans="1:66 16150:16339" ht="241.5" customHeight="1" x14ac:dyDescent="0.25">
      <c r="A63" s="382" t="s">
        <v>1136</v>
      </c>
      <c r="B63" s="382"/>
      <c r="C63" s="225" t="s">
        <v>426</v>
      </c>
      <c r="D63" s="58" t="s">
        <v>427</v>
      </c>
      <c r="E63" s="227" t="s">
        <v>1137</v>
      </c>
      <c r="F63" s="479" t="s">
        <v>1138</v>
      </c>
      <c r="G63" s="479"/>
      <c r="H63" s="479"/>
      <c r="I63" s="479"/>
      <c r="J63" s="58" t="s">
        <v>1139</v>
      </c>
      <c r="K63" s="229" t="s">
        <v>1140</v>
      </c>
      <c r="L63" s="382" t="s">
        <v>1141</v>
      </c>
      <c r="M63" s="382"/>
      <c r="N63" s="382"/>
      <c r="O63" s="58" t="s">
        <v>1126</v>
      </c>
      <c r="P63" s="422" t="s">
        <v>1626</v>
      </c>
      <c r="Q63" s="422"/>
      <c r="R63" s="422"/>
      <c r="S63" s="84" t="s">
        <v>87</v>
      </c>
      <c r="T63" s="45" t="s">
        <v>123</v>
      </c>
      <c r="U63" s="162">
        <f t="shared" si="3"/>
        <v>1</v>
      </c>
      <c r="V63" s="55">
        <v>1</v>
      </c>
      <c r="W63" s="55">
        <v>1</v>
      </c>
      <c r="X63" s="56">
        <f t="shared" si="0"/>
        <v>1</v>
      </c>
      <c r="Y63" s="283">
        <f t="shared" si="1"/>
        <v>1</v>
      </c>
      <c r="BM63" s="2"/>
      <c r="BN63" s="2"/>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row>
    <row r="64" spans="1:66 16150:16339" ht="241.5" customHeight="1" x14ac:dyDescent="0.25">
      <c r="A64" s="382" t="s">
        <v>1136</v>
      </c>
      <c r="B64" s="382"/>
      <c r="C64" s="225" t="s">
        <v>426</v>
      </c>
      <c r="D64" s="58" t="s">
        <v>427</v>
      </c>
      <c r="E64" s="227" t="s">
        <v>1137</v>
      </c>
      <c r="F64" s="479" t="s">
        <v>1138</v>
      </c>
      <c r="G64" s="479"/>
      <c r="H64" s="479"/>
      <c r="I64" s="479"/>
      <c r="J64" s="58" t="s">
        <v>1139</v>
      </c>
      <c r="K64" s="229" t="s">
        <v>1140</v>
      </c>
      <c r="L64" s="382" t="s">
        <v>1141</v>
      </c>
      <c r="M64" s="382"/>
      <c r="N64" s="382"/>
      <c r="O64" s="58" t="s">
        <v>1126</v>
      </c>
      <c r="P64" s="422" t="s">
        <v>1627</v>
      </c>
      <c r="Q64" s="422"/>
      <c r="R64" s="422"/>
      <c r="S64" s="84" t="s">
        <v>87</v>
      </c>
      <c r="T64" s="45" t="s">
        <v>123</v>
      </c>
      <c r="U64" s="162">
        <f t="shared" si="3"/>
        <v>0.95</v>
      </c>
      <c r="V64" s="55">
        <v>0.95</v>
      </c>
      <c r="W64" s="55" t="s">
        <v>127</v>
      </c>
      <c r="X64" s="56" t="e">
        <f t="shared" si="0"/>
        <v>#VALUE!</v>
      </c>
      <c r="Y64" s="283" t="e">
        <f t="shared" si="1"/>
        <v>#VALUE!</v>
      </c>
      <c r="BM64" s="2"/>
      <c r="BN64" s="2"/>
      <c r="WWD64" s="6"/>
      <c r="WWE64" s="6"/>
      <c r="WWF64" s="6"/>
      <c r="WWG64" s="6"/>
      <c r="WWH64" s="6"/>
      <c r="WWI64" s="6"/>
      <c r="WWJ64" s="6"/>
      <c r="WWK64" s="6"/>
      <c r="WWL64" s="6"/>
      <c r="WWM64" s="6"/>
      <c r="WWN64" s="6"/>
      <c r="WWO64" s="6"/>
      <c r="WWP64" s="6"/>
      <c r="WWQ64" s="6"/>
      <c r="WWR64" s="6"/>
      <c r="WWS64" s="6"/>
      <c r="WWT64" s="6"/>
      <c r="WWU64" s="6"/>
      <c r="WWV64" s="6"/>
      <c r="WWW64" s="6"/>
      <c r="WWX64" s="6"/>
      <c r="WWY64" s="6"/>
      <c r="WWZ64" s="6"/>
      <c r="WXA64" s="6"/>
      <c r="WXB64" s="6"/>
      <c r="WXC64" s="6"/>
      <c r="WXD64" s="6"/>
      <c r="WXE64" s="6"/>
      <c r="WXF64" s="6"/>
      <c r="WXG64" s="6"/>
      <c r="WXH64" s="6"/>
      <c r="WXI64" s="6"/>
      <c r="WXJ64" s="6"/>
      <c r="WXK64" s="6"/>
      <c r="WXL64" s="6"/>
      <c r="WXM64" s="6"/>
      <c r="WXN64" s="6"/>
      <c r="WXO64" s="6"/>
      <c r="WXP64" s="6"/>
      <c r="WXQ64" s="6"/>
      <c r="WXR64" s="6"/>
      <c r="WXS64" s="6"/>
      <c r="WXT64" s="6"/>
      <c r="WXU64" s="6"/>
      <c r="WXV64" s="6"/>
      <c r="WXW64" s="6"/>
      <c r="WXX64" s="6"/>
      <c r="WXY64" s="6"/>
      <c r="WXZ64" s="6"/>
      <c r="WYA64" s="6"/>
      <c r="WYB64" s="6"/>
      <c r="WYC64" s="6"/>
      <c r="WYD64" s="6"/>
      <c r="WYE64" s="6"/>
      <c r="WYF64" s="6"/>
      <c r="WYG64" s="6"/>
      <c r="WYH64" s="6"/>
      <c r="WYI64" s="6"/>
      <c r="WYJ64" s="6"/>
      <c r="WYK64" s="6"/>
      <c r="WYL64" s="6"/>
      <c r="WYM64" s="6"/>
      <c r="WYN64" s="6"/>
      <c r="WYO64" s="6"/>
      <c r="WYP64" s="6"/>
      <c r="WYQ64" s="6"/>
      <c r="WYR64" s="6"/>
      <c r="WYS64" s="6"/>
      <c r="WYT64" s="6"/>
      <c r="WYU64" s="6"/>
      <c r="WYV64" s="6"/>
      <c r="WYW64" s="6"/>
      <c r="WYX64" s="6"/>
      <c r="WYY64" s="6"/>
      <c r="WYZ64" s="6"/>
      <c r="WZA64" s="6"/>
      <c r="WZB64" s="6"/>
      <c r="WZC64" s="6"/>
      <c r="WZD64" s="6"/>
      <c r="WZE64" s="6"/>
      <c r="WZF64" s="6"/>
      <c r="WZG64" s="6"/>
      <c r="WZH64" s="6"/>
      <c r="WZI64" s="6"/>
      <c r="WZJ64" s="6"/>
      <c r="WZK64" s="6"/>
      <c r="WZL64" s="6"/>
      <c r="WZM64" s="6"/>
      <c r="WZN64" s="6"/>
      <c r="WZO64" s="6"/>
      <c r="WZP64" s="6"/>
      <c r="WZQ64" s="6"/>
      <c r="WZR64" s="6"/>
      <c r="WZS64" s="6"/>
      <c r="WZT64" s="6"/>
      <c r="WZU64" s="6"/>
      <c r="WZV64" s="6"/>
      <c r="WZW64" s="6"/>
      <c r="WZX64" s="6"/>
      <c r="WZY64" s="6"/>
      <c r="WZZ64" s="6"/>
      <c r="XAA64" s="6"/>
      <c r="XAB64" s="6"/>
      <c r="XAC64" s="6"/>
      <c r="XAD64" s="6"/>
      <c r="XAE64" s="6"/>
      <c r="XAF64" s="6"/>
      <c r="XAG64" s="6"/>
      <c r="XAH64" s="6"/>
      <c r="XAI64" s="6"/>
      <c r="XAJ64" s="6"/>
      <c r="XAK64" s="6"/>
      <c r="XAL64" s="6"/>
      <c r="XAM64" s="6"/>
      <c r="XAN64" s="6"/>
      <c r="XAO64" s="6"/>
      <c r="XAP64" s="6"/>
      <c r="XAQ64" s="6"/>
      <c r="XAR64" s="6"/>
      <c r="XAS64" s="6"/>
      <c r="XAT64" s="6"/>
      <c r="XAU64" s="6"/>
      <c r="XAV64" s="6"/>
      <c r="XAW64" s="6"/>
      <c r="XAX64" s="6"/>
      <c r="XAY64" s="6"/>
      <c r="XAZ64" s="6"/>
      <c r="XBA64" s="6"/>
      <c r="XBB64" s="6"/>
      <c r="XBC64" s="6"/>
      <c r="XBD64" s="6"/>
      <c r="XBE64" s="6"/>
      <c r="XBF64" s="6"/>
      <c r="XBG64" s="6"/>
      <c r="XBH64" s="6"/>
      <c r="XBI64" s="6"/>
      <c r="XBJ64" s="6"/>
      <c r="XBK64" s="6"/>
      <c r="XBL64" s="6"/>
      <c r="XBM64" s="6"/>
      <c r="XBN64" s="6"/>
      <c r="XBO64" s="6"/>
      <c r="XBP64" s="6"/>
      <c r="XBQ64" s="6"/>
      <c r="XBR64" s="6"/>
      <c r="XBS64" s="6"/>
      <c r="XBT64" s="6"/>
      <c r="XBU64" s="6"/>
      <c r="XBV64" s="6"/>
      <c r="XBW64" s="6"/>
      <c r="XBX64" s="6"/>
      <c r="XBY64" s="6"/>
      <c r="XBZ64" s="6"/>
      <c r="XCA64" s="6"/>
      <c r="XCB64" s="6"/>
      <c r="XCC64" s="6"/>
      <c r="XCD64" s="6"/>
      <c r="XCE64" s="6"/>
      <c r="XCF64" s="6"/>
      <c r="XCG64" s="6"/>
      <c r="XCH64" s="6"/>
      <c r="XCI64" s="6"/>
      <c r="XCJ64" s="6"/>
      <c r="XCK64" s="6"/>
      <c r="XCL64" s="6"/>
      <c r="XCM64" s="6"/>
      <c r="XCN64" s="6"/>
      <c r="XCO64" s="6"/>
      <c r="XCP64" s="6"/>
      <c r="XCQ64" s="6"/>
      <c r="XCR64" s="6"/>
      <c r="XCS64" s="6"/>
      <c r="XCT64" s="6"/>
      <c r="XCU64" s="6"/>
      <c r="XCV64" s="6"/>
      <c r="XCW64" s="6"/>
      <c r="XCX64" s="6"/>
      <c r="XCY64" s="6"/>
      <c r="XCZ64" s="6"/>
      <c r="XDA64" s="6"/>
      <c r="XDB64" s="6"/>
      <c r="XDC64" s="6"/>
      <c r="XDD64" s="6"/>
      <c r="XDE64" s="6"/>
      <c r="XDF64" s="6"/>
      <c r="XDG64" s="6"/>
      <c r="XDH64" s="6"/>
      <c r="XDI64" s="6"/>
      <c r="XDJ64" s="6"/>
      <c r="XDK64" s="6"/>
    </row>
    <row r="65" spans="1:66 16150:16339" ht="241.5" customHeight="1" x14ac:dyDescent="0.25">
      <c r="A65" s="382" t="s">
        <v>1136</v>
      </c>
      <c r="B65" s="382"/>
      <c r="C65" s="225" t="s">
        <v>426</v>
      </c>
      <c r="D65" s="58" t="s">
        <v>427</v>
      </c>
      <c r="E65" s="227" t="s">
        <v>1137</v>
      </c>
      <c r="F65" s="479" t="s">
        <v>1138</v>
      </c>
      <c r="G65" s="479"/>
      <c r="H65" s="479"/>
      <c r="I65" s="479"/>
      <c r="J65" s="58" t="s">
        <v>1139</v>
      </c>
      <c r="K65" s="229" t="s">
        <v>1140</v>
      </c>
      <c r="L65" s="382" t="s">
        <v>1141</v>
      </c>
      <c r="M65" s="382"/>
      <c r="N65" s="382"/>
      <c r="O65" s="58" t="s">
        <v>1126</v>
      </c>
      <c r="P65" s="422" t="s">
        <v>1628</v>
      </c>
      <c r="Q65" s="422"/>
      <c r="R65" s="422"/>
      <c r="S65" s="84" t="s">
        <v>87</v>
      </c>
      <c r="T65" s="45" t="s">
        <v>123</v>
      </c>
      <c r="U65" s="162">
        <f t="shared" si="3"/>
        <v>1</v>
      </c>
      <c r="V65" s="55">
        <v>1</v>
      </c>
      <c r="W65" s="55">
        <v>1</v>
      </c>
      <c r="X65" s="56">
        <f t="shared" si="0"/>
        <v>1</v>
      </c>
      <c r="Y65" s="283">
        <f t="shared" si="1"/>
        <v>1</v>
      </c>
      <c r="BM65" s="2"/>
      <c r="BN65" s="2"/>
      <c r="WWD65" s="6"/>
      <c r="WWE65" s="6"/>
      <c r="WWF65" s="6"/>
      <c r="WWG65" s="6"/>
      <c r="WWH65" s="6"/>
      <c r="WWI65" s="6"/>
      <c r="WWJ65" s="6"/>
      <c r="WWK65" s="6"/>
      <c r="WWL65" s="6"/>
      <c r="WWM65" s="6"/>
      <c r="WWN65" s="6"/>
      <c r="WWO65" s="6"/>
      <c r="WWP65" s="6"/>
      <c r="WWQ65" s="6"/>
      <c r="WWR65" s="6"/>
      <c r="WWS65" s="6"/>
      <c r="WWT65" s="6"/>
      <c r="WWU65" s="6"/>
      <c r="WWV65" s="6"/>
      <c r="WWW65" s="6"/>
      <c r="WWX65" s="6"/>
      <c r="WWY65" s="6"/>
      <c r="WWZ65" s="6"/>
      <c r="WXA65" s="6"/>
      <c r="WXB65" s="6"/>
      <c r="WXC65" s="6"/>
      <c r="WXD65" s="6"/>
      <c r="WXE65" s="6"/>
      <c r="WXF65" s="6"/>
      <c r="WXG65" s="6"/>
      <c r="WXH65" s="6"/>
      <c r="WXI65" s="6"/>
      <c r="WXJ65" s="6"/>
      <c r="WXK65" s="6"/>
      <c r="WXL65" s="6"/>
      <c r="WXM65" s="6"/>
      <c r="WXN65" s="6"/>
      <c r="WXO65" s="6"/>
      <c r="WXP65" s="6"/>
      <c r="WXQ65" s="6"/>
      <c r="WXR65" s="6"/>
      <c r="WXS65" s="6"/>
      <c r="WXT65" s="6"/>
      <c r="WXU65" s="6"/>
      <c r="WXV65" s="6"/>
      <c r="WXW65" s="6"/>
      <c r="WXX65" s="6"/>
      <c r="WXY65" s="6"/>
      <c r="WXZ65" s="6"/>
      <c r="WYA65" s="6"/>
      <c r="WYB65" s="6"/>
      <c r="WYC65" s="6"/>
      <c r="WYD65" s="6"/>
      <c r="WYE65" s="6"/>
      <c r="WYF65" s="6"/>
      <c r="WYG65" s="6"/>
      <c r="WYH65" s="6"/>
      <c r="WYI65" s="6"/>
      <c r="WYJ65" s="6"/>
      <c r="WYK65" s="6"/>
      <c r="WYL65" s="6"/>
      <c r="WYM65" s="6"/>
      <c r="WYN65" s="6"/>
      <c r="WYO65" s="6"/>
      <c r="WYP65" s="6"/>
      <c r="WYQ65" s="6"/>
      <c r="WYR65" s="6"/>
      <c r="WYS65" s="6"/>
      <c r="WYT65" s="6"/>
      <c r="WYU65" s="6"/>
      <c r="WYV65" s="6"/>
      <c r="WYW65" s="6"/>
      <c r="WYX65" s="6"/>
      <c r="WYY65" s="6"/>
      <c r="WYZ65" s="6"/>
      <c r="WZA65" s="6"/>
      <c r="WZB65" s="6"/>
      <c r="WZC65" s="6"/>
      <c r="WZD65" s="6"/>
      <c r="WZE65" s="6"/>
      <c r="WZF65" s="6"/>
      <c r="WZG65" s="6"/>
      <c r="WZH65" s="6"/>
      <c r="WZI65" s="6"/>
      <c r="WZJ65" s="6"/>
      <c r="WZK65" s="6"/>
      <c r="WZL65" s="6"/>
      <c r="WZM65" s="6"/>
      <c r="WZN65" s="6"/>
      <c r="WZO65" s="6"/>
      <c r="WZP65" s="6"/>
      <c r="WZQ65" s="6"/>
      <c r="WZR65" s="6"/>
      <c r="WZS65" s="6"/>
      <c r="WZT65" s="6"/>
      <c r="WZU65" s="6"/>
      <c r="WZV65" s="6"/>
      <c r="WZW65" s="6"/>
      <c r="WZX65" s="6"/>
      <c r="WZY65" s="6"/>
      <c r="WZZ65" s="6"/>
      <c r="XAA65" s="6"/>
      <c r="XAB65" s="6"/>
      <c r="XAC65" s="6"/>
      <c r="XAD65" s="6"/>
      <c r="XAE65" s="6"/>
      <c r="XAF65" s="6"/>
      <c r="XAG65" s="6"/>
      <c r="XAH65" s="6"/>
      <c r="XAI65" s="6"/>
      <c r="XAJ65" s="6"/>
      <c r="XAK65" s="6"/>
      <c r="XAL65" s="6"/>
      <c r="XAM65" s="6"/>
      <c r="XAN65" s="6"/>
      <c r="XAO65" s="6"/>
      <c r="XAP65" s="6"/>
      <c r="XAQ65" s="6"/>
      <c r="XAR65" s="6"/>
      <c r="XAS65" s="6"/>
      <c r="XAT65" s="6"/>
      <c r="XAU65" s="6"/>
      <c r="XAV65" s="6"/>
      <c r="XAW65" s="6"/>
      <c r="XAX65" s="6"/>
      <c r="XAY65" s="6"/>
      <c r="XAZ65" s="6"/>
      <c r="XBA65" s="6"/>
      <c r="XBB65" s="6"/>
      <c r="XBC65" s="6"/>
      <c r="XBD65" s="6"/>
      <c r="XBE65" s="6"/>
      <c r="XBF65" s="6"/>
      <c r="XBG65" s="6"/>
      <c r="XBH65" s="6"/>
      <c r="XBI65" s="6"/>
      <c r="XBJ65" s="6"/>
      <c r="XBK65" s="6"/>
      <c r="XBL65" s="6"/>
      <c r="XBM65" s="6"/>
      <c r="XBN65" s="6"/>
      <c r="XBO65" s="6"/>
      <c r="XBP65" s="6"/>
      <c r="XBQ65" s="6"/>
      <c r="XBR65" s="6"/>
      <c r="XBS65" s="6"/>
      <c r="XBT65" s="6"/>
      <c r="XBU65" s="6"/>
      <c r="XBV65" s="6"/>
      <c r="XBW65" s="6"/>
      <c r="XBX65" s="6"/>
      <c r="XBY65" s="6"/>
      <c r="XBZ65" s="6"/>
      <c r="XCA65" s="6"/>
      <c r="XCB65" s="6"/>
      <c r="XCC65" s="6"/>
      <c r="XCD65" s="6"/>
      <c r="XCE65" s="6"/>
      <c r="XCF65" s="6"/>
      <c r="XCG65" s="6"/>
      <c r="XCH65" s="6"/>
      <c r="XCI65" s="6"/>
      <c r="XCJ65" s="6"/>
      <c r="XCK65" s="6"/>
      <c r="XCL65" s="6"/>
      <c r="XCM65" s="6"/>
      <c r="XCN65" s="6"/>
      <c r="XCO65" s="6"/>
      <c r="XCP65" s="6"/>
      <c r="XCQ65" s="6"/>
      <c r="XCR65" s="6"/>
      <c r="XCS65" s="6"/>
      <c r="XCT65" s="6"/>
      <c r="XCU65" s="6"/>
      <c r="XCV65" s="6"/>
      <c r="XCW65" s="6"/>
      <c r="XCX65" s="6"/>
      <c r="XCY65" s="6"/>
      <c r="XCZ65" s="6"/>
      <c r="XDA65" s="6"/>
      <c r="XDB65" s="6"/>
      <c r="XDC65" s="6"/>
      <c r="XDD65" s="6"/>
      <c r="XDE65" s="6"/>
      <c r="XDF65" s="6"/>
      <c r="XDG65" s="6"/>
      <c r="XDH65" s="6"/>
      <c r="XDI65" s="6"/>
      <c r="XDJ65" s="6"/>
      <c r="XDK65" s="6"/>
    </row>
    <row r="66" spans="1:66 16150:16339" ht="241.5" customHeight="1" x14ac:dyDescent="0.25">
      <c r="A66" s="382" t="s">
        <v>1136</v>
      </c>
      <c r="B66" s="382"/>
      <c r="C66" s="225" t="s">
        <v>426</v>
      </c>
      <c r="D66" s="58" t="s">
        <v>427</v>
      </c>
      <c r="E66" s="227" t="s">
        <v>1137</v>
      </c>
      <c r="F66" s="479" t="s">
        <v>1138</v>
      </c>
      <c r="G66" s="479"/>
      <c r="H66" s="479"/>
      <c r="I66" s="479"/>
      <c r="J66" s="58" t="s">
        <v>1139</v>
      </c>
      <c r="K66" s="229" t="s">
        <v>1140</v>
      </c>
      <c r="L66" s="382" t="s">
        <v>1141</v>
      </c>
      <c r="M66" s="382"/>
      <c r="N66" s="382"/>
      <c r="O66" s="58" t="s">
        <v>1126</v>
      </c>
      <c r="P66" s="422" t="s">
        <v>1629</v>
      </c>
      <c r="Q66" s="422"/>
      <c r="R66" s="422"/>
      <c r="S66" s="84" t="s">
        <v>87</v>
      </c>
      <c r="T66" s="45" t="s">
        <v>123</v>
      </c>
      <c r="U66" s="162">
        <f t="shared" si="3"/>
        <v>1</v>
      </c>
      <c r="V66" s="55">
        <v>1</v>
      </c>
      <c r="W66" s="55">
        <v>1</v>
      </c>
      <c r="X66" s="56">
        <f t="shared" si="0"/>
        <v>1</v>
      </c>
      <c r="Y66" s="283">
        <f t="shared" si="1"/>
        <v>1</v>
      </c>
      <c r="BM66" s="2"/>
      <c r="BN66" s="2"/>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row>
    <row r="67" spans="1:66 16150:16339" ht="241.5" customHeight="1" x14ac:dyDescent="0.25">
      <c r="A67" s="382" t="s">
        <v>1136</v>
      </c>
      <c r="B67" s="382"/>
      <c r="C67" s="225" t="s">
        <v>426</v>
      </c>
      <c r="D67" s="58" t="s">
        <v>427</v>
      </c>
      <c r="E67" s="227" t="s">
        <v>1137</v>
      </c>
      <c r="F67" s="479" t="s">
        <v>1138</v>
      </c>
      <c r="G67" s="479"/>
      <c r="H67" s="479"/>
      <c r="I67" s="479"/>
      <c r="J67" s="58" t="s">
        <v>1139</v>
      </c>
      <c r="K67" s="229" t="s">
        <v>1140</v>
      </c>
      <c r="L67" s="382" t="s">
        <v>1141</v>
      </c>
      <c r="M67" s="382"/>
      <c r="N67" s="382"/>
      <c r="O67" s="58" t="s">
        <v>1126</v>
      </c>
      <c r="P67" s="422" t="s">
        <v>1630</v>
      </c>
      <c r="Q67" s="422"/>
      <c r="R67" s="422"/>
      <c r="S67" s="84" t="s">
        <v>87</v>
      </c>
      <c r="T67" s="45" t="s">
        <v>38</v>
      </c>
      <c r="U67" s="162">
        <f t="shared" si="3"/>
        <v>1</v>
      </c>
      <c r="V67" s="55">
        <v>1</v>
      </c>
      <c r="W67" s="55">
        <v>1</v>
      </c>
      <c r="X67" s="56">
        <f t="shared" si="0"/>
        <v>1</v>
      </c>
      <c r="Y67" s="283">
        <f t="shared" si="1"/>
        <v>1</v>
      </c>
      <c r="BM67" s="2"/>
      <c r="BN67" s="2"/>
      <c r="WWD67" s="6"/>
      <c r="WWE67" s="6"/>
      <c r="WWF67" s="6"/>
      <c r="WWG67" s="6"/>
      <c r="WWH67" s="6"/>
      <c r="WWI67" s="6"/>
      <c r="WWJ67" s="6"/>
      <c r="WWK67" s="6"/>
      <c r="WWL67" s="6"/>
      <c r="WWM67" s="6"/>
      <c r="WWN67" s="6"/>
      <c r="WWO67" s="6"/>
      <c r="WWP67" s="6"/>
      <c r="WWQ67" s="6"/>
      <c r="WWR67" s="6"/>
      <c r="WWS67" s="6"/>
      <c r="WWT67" s="6"/>
      <c r="WWU67" s="6"/>
      <c r="WWV67" s="6"/>
      <c r="WWW67" s="6"/>
      <c r="WWX67" s="6"/>
      <c r="WWY67" s="6"/>
      <c r="WWZ67" s="6"/>
      <c r="WXA67" s="6"/>
      <c r="WXB67" s="6"/>
      <c r="WXC67" s="6"/>
      <c r="WXD67" s="6"/>
      <c r="WXE67" s="6"/>
      <c r="WXF67" s="6"/>
      <c r="WXG67" s="6"/>
      <c r="WXH67" s="6"/>
      <c r="WXI67" s="6"/>
      <c r="WXJ67" s="6"/>
      <c r="WXK67" s="6"/>
      <c r="WXL67" s="6"/>
      <c r="WXM67" s="6"/>
      <c r="WXN67" s="6"/>
      <c r="WXO67" s="6"/>
      <c r="WXP67" s="6"/>
      <c r="WXQ67" s="6"/>
      <c r="WXR67" s="6"/>
      <c r="WXS67" s="6"/>
      <c r="WXT67" s="6"/>
      <c r="WXU67" s="6"/>
      <c r="WXV67" s="6"/>
      <c r="WXW67" s="6"/>
      <c r="WXX67" s="6"/>
      <c r="WXY67" s="6"/>
      <c r="WXZ67" s="6"/>
      <c r="WYA67" s="6"/>
      <c r="WYB67" s="6"/>
      <c r="WYC67" s="6"/>
      <c r="WYD67" s="6"/>
      <c r="WYE67" s="6"/>
      <c r="WYF67" s="6"/>
      <c r="WYG67" s="6"/>
      <c r="WYH67" s="6"/>
      <c r="WYI67" s="6"/>
      <c r="WYJ67" s="6"/>
      <c r="WYK67" s="6"/>
      <c r="WYL67" s="6"/>
      <c r="WYM67" s="6"/>
      <c r="WYN67" s="6"/>
      <c r="WYO67" s="6"/>
      <c r="WYP67" s="6"/>
      <c r="WYQ67" s="6"/>
      <c r="WYR67" s="6"/>
      <c r="WYS67" s="6"/>
      <c r="WYT67" s="6"/>
      <c r="WYU67" s="6"/>
      <c r="WYV67" s="6"/>
      <c r="WYW67" s="6"/>
      <c r="WYX67" s="6"/>
      <c r="WYY67" s="6"/>
      <c r="WYZ67" s="6"/>
      <c r="WZA67" s="6"/>
      <c r="WZB67" s="6"/>
      <c r="WZC67" s="6"/>
      <c r="WZD67" s="6"/>
      <c r="WZE67" s="6"/>
      <c r="WZF67" s="6"/>
      <c r="WZG67" s="6"/>
      <c r="WZH67" s="6"/>
      <c r="WZI67" s="6"/>
      <c r="WZJ67" s="6"/>
      <c r="WZK67" s="6"/>
      <c r="WZL67" s="6"/>
      <c r="WZM67" s="6"/>
      <c r="WZN67" s="6"/>
      <c r="WZO67" s="6"/>
      <c r="WZP67" s="6"/>
      <c r="WZQ67" s="6"/>
      <c r="WZR67" s="6"/>
      <c r="WZS67" s="6"/>
      <c r="WZT67" s="6"/>
      <c r="WZU67" s="6"/>
      <c r="WZV67" s="6"/>
      <c r="WZW67" s="6"/>
      <c r="WZX67" s="6"/>
      <c r="WZY67" s="6"/>
      <c r="WZZ67" s="6"/>
      <c r="XAA67" s="6"/>
      <c r="XAB67" s="6"/>
      <c r="XAC67" s="6"/>
      <c r="XAD67" s="6"/>
      <c r="XAE67" s="6"/>
      <c r="XAF67" s="6"/>
      <c r="XAG67" s="6"/>
      <c r="XAH67" s="6"/>
      <c r="XAI67" s="6"/>
      <c r="XAJ67" s="6"/>
      <c r="XAK67" s="6"/>
      <c r="XAL67" s="6"/>
      <c r="XAM67" s="6"/>
      <c r="XAN67" s="6"/>
      <c r="XAO67" s="6"/>
      <c r="XAP67" s="6"/>
      <c r="XAQ67" s="6"/>
      <c r="XAR67" s="6"/>
      <c r="XAS67" s="6"/>
      <c r="XAT67" s="6"/>
      <c r="XAU67" s="6"/>
      <c r="XAV67" s="6"/>
      <c r="XAW67" s="6"/>
      <c r="XAX67" s="6"/>
      <c r="XAY67" s="6"/>
      <c r="XAZ67" s="6"/>
      <c r="XBA67" s="6"/>
      <c r="XBB67" s="6"/>
      <c r="XBC67" s="6"/>
      <c r="XBD67" s="6"/>
      <c r="XBE67" s="6"/>
      <c r="XBF67" s="6"/>
      <c r="XBG67" s="6"/>
      <c r="XBH67" s="6"/>
      <c r="XBI67" s="6"/>
      <c r="XBJ67" s="6"/>
      <c r="XBK67" s="6"/>
      <c r="XBL67" s="6"/>
      <c r="XBM67" s="6"/>
      <c r="XBN67" s="6"/>
      <c r="XBO67" s="6"/>
      <c r="XBP67" s="6"/>
      <c r="XBQ67" s="6"/>
      <c r="XBR67" s="6"/>
      <c r="XBS67" s="6"/>
      <c r="XBT67" s="6"/>
      <c r="XBU67" s="6"/>
      <c r="XBV67" s="6"/>
      <c r="XBW67" s="6"/>
      <c r="XBX67" s="6"/>
      <c r="XBY67" s="6"/>
      <c r="XBZ67" s="6"/>
      <c r="XCA67" s="6"/>
      <c r="XCB67" s="6"/>
      <c r="XCC67" s="6"/>
      <c r="XCD67" s="6"/>
      <c r="XCE67" s="6"/>
      <c r="XCF67" s="6"/>
      <c r="XCG67" s="6"/>
      <c r="XCH67" s="6"/>
      <c r="XCI67" s="6"/>
      <c r="XCJ67" s="6"/>
      <c r="XCK67" s="6"/>
      <c r="XCL67" s="6"/>
      <c r="XCM67" s="6"/>
      <c r="XCN67" s="6"/>
      <c r="XCO67" s="6"/>
      <c r="XCP67" s="6"/>
      <c r="XCQ67" s="6"/>
      <c r="XCR67" s="6"/>
      <c r="XCS67" s="6"/>
      <c r="XCT67" s="6"/>
      <c r="XCU67" s="6"/>
      <c r="XCV67" s="6"/>
      <c r="XCW67" s="6"/>
      <c r="XCX67" s="6"/>
      <c r="XCY67" s="6"/>
      <c r="XCZ67" s="6"/>
      <c r="XDA67" s="6"/>
      <c r="XDB67" s="6"/>
      <c r="XDC67" s="6"/>
      <c r="XDD67" s="6"/>
      <c r="XDE67" s="6"/>
      <c r="XDF67" s="6"/>
      <c r="XDG67" s="6"/>
      <c r="XDH67" s="6"/>
      <c r="XDI67" s="6"/>
      <c r="XDJ67" s="6"/>
      <c r="XDK67" s="6"/>
    </row>
    <row r="68" spans="1:66 16150:16339" ht="55.5" hidden="1" customHeight="1" x14ac:dyDescent="0.25">
      <c r="A68" s="365"/>
      <c r="B68" s="365"/>
      <c r="C68" s="365"/>
      <c r="D68" s="365"/>
      <c r="E68" s="365"/>
      <c r="F68" s="365"/>
      <c r="G68" s="365"/>
      <c r="H68" s="365"/>
      <c r="I68" s="365"/>
      <c r="J68" s="365"/>
      <c r="K68" s="365"/>
      <c r="L68" s="365"/>
      <c r="M68" s="58"/>
      <c r="N68" s="58"/>
      <c r="O68" s="58"/>
      <c r="P68" s="367"/>
      <c r="Q68" s="367"/>
      <c r="R68" s="367"/>
      <c r="S68" s="367"/>
      <c r="T68" s="64"/>
      <c r="U68" s="65"/>
      <c r="V68" s="289"/>
      <c r="W68" s="289"/>
      <c r="BM68" s="2"/>
      <c r="BN68" s="2"/>
      <c r="WWD68" s="6"/>
      <c r="WWE68" s="6"/>
      <c r="WWF68" s="6"/>
      <c r="WWG68" s="6"/>
      <c r="WWH68" s="6"/>
      <c r="WWI68" s="6"/>
      <c r="WWJ68" s="6"/>
      <c r="WWK68" s="6"/>
      <c r="WWL68" s="6"/>
      <c r="WWM68" s="6"/>
      <c r="WWN68" s="6"/>
      <c r="WWO68" s="6"/>
      <c r="WWP68" s="6"/>
      <c r="WWQ68" s="6"/>
      <c r="WWR68" s="6"/>
      <c r="WWS68" s="6"/>
      <c r="WWT68" s="6"/>
      <c r="WWU68" s="6"/>
      <c r="WWV68" s="6"/>
      <c r="WWW68" s="6"/>
      <c r="WWX68" s="6"/>
      <c r="WWY68" s="6"/>
      <c r="WWZ68" s="6"/>
      <c r="WXA68" s="6"/>
      <c r="WXB68" s="6"/>
      <c r="WXC68" s="6"/>
      <c r="WXD68" s="6"/>
      <c r="WXE68" s="6"/>
      <c r="WXF68" s="6"/>
      <c r="WXG68" s="6"/>
      <c r="WXH68" s="6"/>
      <c r="WXI68" s="6"/>
      <c r="WXJ68" s="6"/>
      <c r="WXK68" s="6"/>
      <c r="WXL68" s="6"/>
      <c r="WXM68" s="6"/>
      <c r="WXN68" s="6"/>
      <c r="WXO68" s="6"/>
      <c r="WXP68" s="6"/>
      <c r="WXQ68" s="6"/>
      <c r="WXR68" s="6"/>
      <c r="WXS68" s="6"/>
      <c r="WXT68" s="6"/>
      <c r="WXU68" s="6"/>
      <c r="WXV68" s="6"/>
      <c r="WXW68" s="6"/>
      <c r="WXX68" s="6"/>
      <c r="WXY68" s="6"/>
      <c r="WXZ68" s="6"/>
      <c r="WYA68" s="6"/>
      <c r="WYB68" s="6"/>
      <c r="WYC68" s="6"/>
      <c r="WYD68" s="6"/>
      <c r="WYE68" s="6"/>
      <c r="WYF68" s="6"/>
      <c r="WYG68" s="6"/>
      <c r="WYH68" s="6"/>
      <c r="WYI68" s="6"/>
      <c r="WYJ68" s="6"/>
      <c r="WYK68" s="6"/>
      <c r="WYL68" s="6"/>
      <c r="WYM68" s="6"/>
      <c r="WYN68" s="6"/>
      <c r="WYO68" s="6"/>
      <c r="WYP68" s="6"/>
      <c r="WYQ68" s="6"/>
      <c r="WYR68" s="6"/>
      <c r="WYS68" s="6"/>
      <c r="WYT68" s="6"/>
      <c r="WYU68" s="6"/>
      <c r="WYV68" s="6"/>
      <c r="WYW68" s="6"/>
      <c r="WYX68" s="6"/>
      <c r="WYY68" s="6"/>
      <c r="WYZ68" s="6"/>
      <c r="WZA68" s="6"/>
      <c r="WZB68" s="6"/>
      <c r="WZC68" s="6"/>
      <c r="WZD68" s="6"/>
      <c r="WZE68" s="6"/>
      <c r="WZF68" s="6"/>
      <c r="WZG68" s="6"/>
      <c r="WZH68" s="6"/>
      <c r="WZI68" s="6"/>
      <c r="WZJ68" s="6"/>
      <c r="WZK68" s="6"/>
      <c r="WZL68" s="6"/>
      <c r="WZM68" s="6"/>
      <c r="WZN68" s="6"/>
      <c r="WZO68" s="6"/>
      <c r="WZP68" s="6"/>
      <c r="WZQ68" s="6"/>
      <c r="WZR68" s="6"/>
      <c r="WZS68" s="6"/>
      <c r="WZT68" s="6"/>
      <c r="WZU68" s="6"/>
      <c r="WZV68" s="6"/>
      <c r="WZW68" s="6"/>
      <c r="WZX68" s="6"/>
      <c r="WZY68" s="6"/>
      <c r="WZZ68" s="6"/>
      <c r="XAA68" s="6"/>
      <c r="XAB68" s="6"/>
      <c r="XAC68" s="6"/>
      <c r="XAD68" s="6"/>
      <c r="XAE68" s="6"/>
      <c r="XAF68" s="6"/>
      <c r="XAG68" s="6"/>
      <c r="XAH68" s="6"/>
      <c r="XAI68" s="6"/>
      <c r="XAJ68" s="6"/>
      <c r="XAK68" s="6"/>
      <c r="XAL68" s="6"/>
      <c r="XAM68" s="6"/>
      <c r="XAN68" s="6"/>
      <c r="XAO68" s="6"/>
      <c r="XAP68" s="6"/>
      <c r="XAQ68" s="6"/>
      <c r="XAR68" s="6"/>
      <c r="XAS68" s="6"/>
      <c r="XAT68" s="6"/>
      <c r="XAU68" s="6"/>
      <c r="XAV68" s="6"/>
      <c r="XAW68" s="6"/>
      <c r="XAX68" s="6"/>
      <c r="XAY68" s="6"/>
      <c r="XAZ68" s="6"/>
      <c r="XBA68" s="6"/>
      <c r="XBB68" s="6"/>
      <c r="XBC68" s="6"/>
      <c r="XBD68" s="6"/>
      <c r="XBE68" s="6"/>
      <c r="XBF68" s="6"/>
      <c r="XBG68" s="6"/>
      <c r="XBH68" s="6"/>
      <c r="XBI68" s="6"/>
      <c r="XBJ68" s="6"/>
      <c r="XBK68" s="6"/>
      <c r="XBL68" s="6"/>
      <c r="XBM68" s="6"/>
      <c r="XBN68" s="6"/>
      <c r="XBO68" s="6"/>
      <c r="XBP68" s="6"/>
      <c r="XBQ68" s="6"/>
      <c r="XBR68" s="6"/>
      <c r="XBS68" s="6"/>
      <c r="XBT68" s="6"/>
      <c r="XBU68" s="6"/>
      <c r="XBV68" s="6"/>
      <c r="XBW68" s="6"/>
      <c r="XBX68" s="6"/>
      <c r="XBY68" s="6"/>
      <c r="XBZ68" s="6"/>
      <c r="XCA68" s="6"/>
      <c r="XCB68" s="6"/>
      <c r="XCC68" s="6"/>
      <c r="XCD68" s="6"/>
      <c r="XCE68" s="6"/>
      <c r="XCF68" s="6"/>
      <c r="XCG68" s="6"/>
      <c r="XCH68" s="6"/>
      <c r="XCI68" s="6"/>
      <c r="XCJ68" s="6"/>
      <c r="XCK68" s="6"/>
      <c r="XCL68" s="6"/>
      <c r="XCM68" s="6"/>
      <c r="XCN68" s="6"/>
      <c r="XCO68" s="6"/>
      <c r="XCP68" s="6"/>
      <c r="XCQ68" s="6"/>
      <c r="XCR68" s="6"/>
      <c r="XCS68" s="6"/>
      <c r="XCT68" s="6"/>
      <c r="XCU68" s="6"/>
      <c r="XCV68" s="6"/>
      <c r="XCW68" s="6"/>
      <c r="XCX68" s="6"/>
      <c r="XCY68" s="6"/>
      <c r="XCZ68" s="6"/>
      <c r="XDA68" s="6"/>
      <c r="XDB68" s="6"/>
      <c r="XDC68" s="6"/>
      <c r="XDD68" s="6"/>
      <c r="XDE68" s="6"/>
      <c r="XDF68" s="6"/>
      <c r="XDG68" s="6"/>
      <c r="XDH68" s="6"/>
      <c r="XDI68" s="6"/>
      <c r="XDJ68" s="6"/>
      <c r="XDK68" s="6"/>
    </row>
    <row r="69" spans="1:66 16150:16339" x14ac:dyDescent="0.25">
      <c r="A69" s="16"/>
      <c r="B69" s="16"/>
      <c r="C69" s="16"/>
      <c r="D69" s="16"/>
      <c r="E69" s="16"/>
      <c r="F69" s="16"/>
      <c r="G69" s="16"/>
      <c r="H69" s="16"/>
      <c r="I69" s="16"/>
      <c r="J69" s="16"/>
      <c r="K69" s="16"/>
      <c r="L69" s="16"/>
      <c r="M69" s="16"/>
      <c r="N69" s="16"/>
      <c r="O69" s="16"/>
      <c r="P69" s="16"/>
      <c r="Q69" s="16"/>
      <c r="R69" s="16"/>
      <c r="S69" s="47"/>
      <c r="T69" s="16"/>
      <c r="U69" s="16"/>
      <c r="V69" s="289"/>
      <c r="W69" s="289"/>
      <c r="BM69" s="2"/>
      <c r="BN69" s="2"/>
      <c r="WWD69" s="6"/>
      <c r="WWE69" s="6"/>
      <c r="WWF69" s="6"/>
      <c r="WWG69" s="6"/>
      <c r="WWH69" s="6"/>
      <c r="WWI69" s="6"/>
      <c r="WWJ69" s="6"/>
      <c r="WWK69" s="6"/>
      <c r="WWL69" s="6"/>
      <c r="WWM69" s="6"/>
      <c r="WWN69" s="6"/>
      <c r="WWO69" s="6"/>
      <c r="WWP69" s="6"/>
      <c r="WWQ69" s="6"/>
      <c r="WWR69" s="6"/>
      <c r="WWS69" s="6"/>
      <c r="WWT69" s="6"/>
      <c r="WWU69" s="6"/>
      <c r="WWV69" s="6"/>
      <c r="WWW69" s="6"/>
      <c r="WWX69" s="6"/>
      <c r="WWY69" s="6"/>
      <c r="WWZ69" s="6"/>
      <c r="WXA69" s="6"/>
      <c r="WXB69" s="6"/>
      <c r="WXC69" s="6"/>
      <c r="WXD69" s="6"/>
      <c r="WXE69" s="6"/>
      <c r="WXF69" s="6"/>
      <c r="WXG69" s="6"/>
      <c r="WXH69" s="6"/>
      <c r="WXI69" s="6"/>
      <c r="WXJ69" s="6"/>
      <c r="WXK69" s="6"/>
      <c r="WXL69" s="6"/>
      <c r="WXM69" s="6"/>
      <c r="WXN69" s="6"/>
      <c r="WXO69" s="6"/>
      <c r="WXP69" s="6"/>
      <c r="WXQ69" s="6"/>
      <c r="WXR69" s="6"/>
      <c r="WXS69" s="6"/>
      <c r="WXT69" s="6"/>
      <c r="WXU69" s="6"/>
      <c r="WXV69" s="6"/>
      <c r="WXW69" s="6"/>
      <c r="WXX69" s="6"/>
      <c r="WXY69" s="6"/>
      <c r="WXZ69" s="6"/>
      <c r="WYA69" s="6"/>
      <c r="WYB69" s="6"/>
      <c r="WYC69" s="6"/>
      <c r="WYD69" s="6"/>
      <c r="WYE69" s="6"/>
      <c r="WYF69" s="6"/>
      <c r="WYG69" s="6"/>
      <c r="WYH69" s="6"/>
      <c r="WYI69" s="6"/>
      <c r="WYJ69" s="6"/>
      <c r="WYK69" s="6"/>
      <c r="WYL69" s="6"/>
      <c r="WYM69" s="6"/>
      <c r="WYN69" s="6"/>
      <c r="WYO69" s="6"/>
      <c r="WYP69" s="6"/>
      <c r="WYQ69" s="6"/>
      <c r="WYR69" s="6"/>
      <c r="WYS69" s="6"/>
      <c r="WYT69" s="6"/>
      <c r="WYU69" s="6"/>
      <c r="WYV69" s="6"/>
      <c r="WYW69" s="6"/>
      <c r="WYX69" s="6"/>
      <c r="WYY69" s="6"/>
      <c r="WYZ69" s="6"/>
      <c r="WZA69" s="6"/>
      <c r="WZB69" s="6"/>
      <c r="WZC69" s="6"/>
      <c r="WZD69" s="6"/>
      <c r="WZE69" s="6"/>
      <c r="WZF69" s="6"/>
      <c r="WZG69" s="6"/>
      <c r="WZH69" s="6"/>
      <c r="WZI69" s="6"/>
      <c r="WZJ69" s="6"/>
      <c r="WZK69" s="6"/>
      <c r="WZL69" s="6"/>
      <c r="WZM69" s="6"/>
      <c r="WZN69" s="6"/>
      <c r="WZO69" s="6"/>
      <c r="WZP69" s="6"/>
      <c r="WZQ69" s="6"/>
      <c r="WZR69" s="6"/>
      <c r="WZS69" s="6"/>
      <c r="WZT69" s="6"/>
      <c r="WZU69" s="6"/>
      <c r="WZV69" s="6"/>
      <c r="WZW69" s="6"/>
      <c r="WZX69" s="6"/>
      <c r="WZY69" s="6"/>
      <c r="WZZ69" s="6"/>
      <c r="XAA69" s="6"/>
      <c r="XAB69" s="6"/>
      <c r="XAC69" s="6"/>
      <c r="XAD69" s="6"/>
      <c r="XAE69" s="6"/>
      <c r="XAF69" s="6"/>
      <c r="XAG69" s="6"/>
      <c r="XAH69" s="6"/>
      <c r="XAI69" s="6"/>
      <c r="XAJ69" s="6"/>
      <c r="XAK69" s="6"/>
      <c r="XAL69" s="6"/>
      <c r="XAM69" s="6"/>
      <c r="XAN69" s="6"/>
      <c r="XAO69" s="6"/>
      <c r="XAP69" s="6"/>
      <c r="XAQ69" s="6"/>
      <c r="XAR69" s="6"/>
      <c r="XAS69" s="6"/>
      <c r="XAT69" s="6"/>
      <c r="XAU69" s="6"/>
      <c r="XAV69" s="6"/>
      <c r="XAW69" s="6"/>
      <c r="XAX69" s="6"/>
      <c r="XAY69" s="6"/>
      <c r="XAZ69" s="6"/>
      <c r="XBA69" s="6"/>
      <c r="XBB69" s="6"/>
      <c r="XBC69" s="6"/>
      <c r="XBD69" s="6"/>
      <c r="XBE69" s="6"/>
      <c r="XBF69" s="6"/>
      <c r="XBG69" s="6"/>
      <c r="XBH69" s="6"/>
      <c r="XBI69" s="6"/>
      <c r="XBJ69" s="6"/>
      <c r="XBK69" s="6"/>
      <c r="XBL69" s="6"/>
      <c r="XBM69" s="6"/>
      <c r="XBN69" s="6"/>
      <c r="XBO69" s="6"/>
      <c r="XBP69" s="6"/>
      <c r="XBQ69" s="6"/>
      <c r="XBR69" s="6"/>
      <c r="XBS69" s="6"/>
      <c r="XBT69" s="6"/>
      <c r="XBU69" s="6"/>
      <c r="XBV69" s="6"/>
      <c r="XBW69" s="6"/>
      <c r="XBX69" s="6"/>
      <c r="XBY69" s="6"/>
      <c r="XBZ69" s="6"/>
      <c r="XCA69" s="6"/>
      <c r="XCB69" s="6"/>
      <c r="XCC69" s="6"/>
      <c r="XCD69" s="6"/>
      <c r="XCE69" s="6"/>
      <c r="XCF69" s="6"/>
      <c r="XCG69" s="6"/>
      <c r="XCH69" s="6"/>
      <c r="XCI69" s="6"/>
      <c r="XCJ69" s="6"/>
      <c r="XCK69" s="6"/>
      <c r="XCL69" s="6"/>
      <c r="XCM69" s="6"/>
      <c r="XCN69" s="6"/>
      <c r="XCO69" s="6"/>
      <c r="XCP69" s="6"/>
      <c r="XCQ69" s="6"/>
      <c r="XCR69" s="6"/>
      <c r="XCS69" s="6"/>
      <c r="XCT69" s="6"/>
      <c r="XCU69" s="6"/>
      <c r="XCV69" s="6"/>
      <c r="XCW69" s="6"/>
      <c r="XCX69" s="6"/>
      <c r="XCY69" s="6"/>
      <c r="XCZ69" s="6"/>
      <c r="XDA69" s="6"/>
      <c r="XDB69" s="6"/>
      <c r="XDC69" s="6"/>
      <c r="XDD69" s="6"/>
      <c r="XDE69" s="6"/>
      <c r="XDF69" s="6"/>
      <c r="XDG69" s="6"/>
      <c r="XDH69" s="6"/>
      <c r="XDI69" s="6"/>
      <c r="XDJ69" s="6"/>
      <c r="XDK69" s="6"/>
    </row>
    <row r="70" spans="1:66 16150:16339" x14ac:dyDescent="0.25">
      <c r="BM70" s="2"/>
      <c r="BN70" s="2"/>
    </row>
    <row r="71" spans="1:66 16150:16339" ht="96.75" customHeight="1" x14ac:dyDescent="0.25">
      <c r="A71" s="356" t="s">
        <v>444</v>
      </c>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BM71" s="2"/>
      <c r="BN71" s="2"/>
    </row>
    <row r="72" spans="1:66 16150:16339" s="6" customFormat="1" x14ac:dyDescent="0.25">
      <c r="A72" s="16"/>
      <c r="B72" s="16"/>
      <c r="C72" s="16"/>
      <c r="D72" s="16"/>
      <c r="E72" s="16"/>
      <c r="F72" s="16"/>
      <c r="G72" s="16"/>
      <c r="H72" s="16"/>
      <c r="I72" s="16"/>
      <c r="J72" s="16"/>
      <c r="K72" s="16"/>
      <c r="L72" s="16"/>
      <c r="M72" s="16"/>
      <c r="N72" s="16"/>
      <c r="O72" s="16"/>
      <c r="P72" s="16"/>
      <c r="Q72" s="16"/>
      <c r="R72" s="16"/>
      <c r="S72" s="47"/>
      <c r="T72" s="16"/>
      <c r="U72" s="16"/>
    </row>
    <row r="73" spans="1:66 16150:16339" s="75" customFormat="1" ht="120" customHeight="1" x14ac:dyDescent="0.25">
      <c r="A73" s="379" t="s">
        <v>104</v>
      </c>
      <c r="B73" s="379"/>
      <c r="C73" s="380" t="s">
        <v>66</v>
      </c>
      <c r="D73" s="379" t="s">
        <v>105</v>
      </c>
      <c r="E73" s="379" t="s">
        <v>106</v>
      </c>
      <c r="F73" s="379" t="s">
        <v>107</v>
      </c>
      <c r="G73" s="379"/>
      <c r="H73" s="379" t="s">
        <v>108</v>
      </c>
      <c r="I73" s="379"/>
      <c r="J73" s="379" t="s">
        <v>109</v>
      </c>
      <c r="K73" s="379" t="s">
        <v>110</v>
      </c>
      <c r="L73" s="379" t="s">
        <v>111</v>
      </c>
      <c r="M73" s="379" t="s">
        <v>112</v>
      </c>
      <c r="N73" s="352" t="s">
        <v>113</v>
      </c>
      <c r="O73" s="352" t="s">
        <v>114</v>
      </c>
      <c r="P73" s="375" t="s">
        <v>115</v>
      </c>
      <c r="Q73" s="375"/>
      <c r="R73" s="375"/>
      <c r="S73" s="375" t="s">
        <v>50</v>
      </c>
      <c r="T73" s="376" t="s">
        <v>22</v>
      </c>
      <c r="U73" s="454" t="s">
        <v>116</v>
      </c>
      <c r="V73" s="378">
        <v>2018</v>
      </c>
      <c r="W73" s="378"/>
      <c r="X73" s="378"/>
      <c r="Y73" s="378"/>
    </row>
    <row r="74" spans="1:66 16150:16339" s="75" customFormat="1" ht="46.5" x14ac:dyDescent="0.25">
      <c r="A74" s="379"/>
      <c r="B74" s="379"/>
      <c r="C74" s="380"/>
      <c r="D74" s="379"/>
      <c r="E74" s="379"/>
      <c r="F74" s="379"/>
      <c r="G74" s="379"/>
      <c r="H74" s="379"/>
      <c r="I74" s="379"/>
      <c r="J74" s="379"/>
      <c r="K74" s="379"/>
      <c r="L74" s="379"/>
      <c r="M74" s="379"/>
      <c r="N74" s="352"/>
      <c r="O74" s="352"/>
      <c r="P74" s="375"/>
      <c r="Q74" s="375"/>
      <c r="R74" s="375"/>
      <c r="S74" s="375"/>
      <c r="T74" s="376"/>
      <c r="U74" s="454"/>
      <c r="V74" s="36" t="s">
        <v>24</v>
      </c>
      <c r="W74" s="36" t="s">
        <v>25</v>
      </c>
      <c r="X74" s="37" t="s">
        <v>26</v>
      </c>
      <c r="Y74" s="38" t="s">
        <v>27</v>
      </c>
    </row>
    <row r="75" spans="1:66 16150:16339" s="86" customFormat="1" ht="215.25" customHeight="1" x14ac:dyDescent="0.25">
      <c r="A75" s="446" t="s">
        <v>117</v>
      </c>
      <c r="B75" s="446"/>
      <c r="C75" s="262"/>
      <c r="D75" s="322" t="s">
        <v>1142</v>
      </c>
      <c r="E75" s="310" t="s">
        <v>2101</v>
      </c>
      <c r="F75" s="477" t="s">
        <v>1143</v>
      </c>
      <c r="G75" s="478"/>
      <c r="H75" s="477" t="s">
        <v>1144</v>
      </c>
      <c r="I75" s="478"/>
      <c r="J75" s="323" t="s">
        <v>2090</v>
      </c>
      <c r="K75" s="312">
        <v>43119</v>
      </c>
      <c r="L75" s="312">
        <v>43299</v>
      </c>
      <c r="M75" s="315" t="s">
        <v>1145</v>
      </c>
      <c r="N75" s="313">
        <v>34812000</v>
      </c>
      <c r="O75" s="313">
        <v>34812000</v>
      </c>
      <c r="P75" s="422" t="s">
        <v>122</v>
      </c>
      <c r="Q75" s="422"/>
      <c r="R75" s="422"/>
      <c r="S75" s="84" t="s">
        <v>87</v>
      </c>
      <c r="T75" s="45" t="s">
        <v>123</v>
      </c>
      <c r="U75" s="85">
        <v>1</v>
      </c>
      <c r="V75" s="55">
        <v>1</v>
      </c>
      <c r="W75" s="55">
        <f>+O75/N75</f>
        <v>1</v>
      </c>
      <c r="X75" s="56">
        <f>+W75/V75</f>
        <v>1</v>
      </c>
      <c r="Y75" s="283">
        <f>X75</f>
        <v>1</v>
      </c>
    </row>
    <row r="76" spans="1:66 16150:16339" s="86" customFormat="1" ht="215.25" customHeight="1" x14ac:dyDescent="0.25">
      <c r="A76" s="446" t="s">
        <v>117</v>
      </c>
      <c r="B76" s="446"/>
      <c r="C76" s="262"/>
      <c r="D76" s="309" t="s">
        <v>1142</v>
      </c>
      <c r="E76" s="310" t="s">
        <v>2101</v>
      </c>
      <c r="F76" s="477" t="s">
        <v>1143</v>
      </c>
      <c r="G76" s="478"/>
      <c r="H76" s="477" t="s">
        <v>1146</v>
      </c>
      <c r="I76" s="478"/>
      <c r="J76" s="323" t="s">
        <v>2091</v>
      </c>
      <c r="K76" s="312">
        <v>43119</v>
      </c>
      <c r="L76" s="312">
        <v>43449</v>
      </c>
      <c r="M76" s="315" t="s">
        <v>1147</v>
      </c>
      <c r="N76" s="313">
        <v>63822000</v>
      </c>
      <c r="O76" s="313">
        <v>63822000</v>
      </c>
      <c r="P76" s="422" t="s">
        <v>122</v>
      </c>
      <c r="Q76" s="422"/>
      <c r="R76" s="422"/>
      <c r="S76" s="84" t="s">
        <v>87</v>
      </c>
      <c r="T76" s="45" t="s">
        <v>123</v>
      </c>
      <c r="U76" s="85">
        <v>1</v>
      </c>
      <c r="V76" s="55">
        <v>1</v>
      </c>
      <c r="W76" s="55">
        <f t="shared" ref="W76:W108" si="4">+O76/N76</f>
        <v>1</v>
      </c>
      <c r="X76" s="301">
        <f t="shared" ref="X76:X108" si="5">+W76/V76</f>
        <v>1</v>
      </c>
      <c r="Y76" s="283">
        <f t="shared" ref="Y76:Y108" si="6">X76</f>
        <v>1</v>
      </c>
    </row>
    <row r="77" spans="1:66 16150:16339" s="86" customFormat="1" ht="215.25" customHeight="1" x14ac:dyDescent="0.25">
      <c r="A77" s="446" t="s">
        <v>117</v>
      </c>
      <c r="B77" s="446"/>
      <c r="C77" s="262"/>
      <c r="D77" s="309" t="s">
        <v>1142</v>
      </c>
      <c r="E77" s="310" t="s">
        <v>2101</v>
      </c>
      <c r="F77" s="477" t="s">
        <v>1143</v>
      </c>
      <c r="G77" s="478"/>
      <c r="H77" s="477" t="s">
        <v>2083</v>
      </c>
      <c r="I77" s="478"/>
      <c r="J77" s="323" t="s">
        <v>2091</v>
      </c>
      <c r="K77" s="312"/>
      <c r="L77" s="312"/>
      <c r="M77" s="315"/>
      <c r="N77" s="313">
        <v>1353800</v>
      </c>
      <c r="O77" s="313">
        <v>1353800</v>
      </c>
      <c r="P77" s="422" t="s">
        <v>122</v>
      </c>
      <c r="Q77" s="422"/>
      <c r="R77" s="422"/>
      <c r="S77" s="84" t="s">
        <v>87</v>
      </c>
      <c r="T77" s="45" t="s">
        <v>123</v>
      </c>
      <c r="U77" s="85">
        <v>1</v>
      </c>
      <c r="V77" s="55">
        <v>1</v>
      </c>
      <c r="W77" s="55">
        <f t="shared" si="4"/>
        <v>1</v>
      </c>
      <c r="X77" s="301">
        <f t="shared" si="5"/>
        <v>1</v>
      </c>
      <c r="Y77" s="283">
        <f t="shared" si="6"/>
        <v>1</v>
      </c>
    </row>
    <row r="78" spans="1:66 16150:16339" s="86" customFormat="1" ht="215.25" customHeight="1" x14ac:dyDescent="0.25">
      <c r="A78" s="446" t="s">
        <v>117</v>
      </c>
      <c r="B78" s="446"/>
      <c r="C78" s="262"/>
      <c r="D78" s="309" t="s">
        <v>1142</v>
      </c>
      <c r="E78" s="310" t="s">
        <v>2101</v>
      </c>
      <c r="F78" s="477" t="s">
        <v>1143</v>
      </c>
      <c r="G78" s="478"/>
      <c r="H78" s="477" t="s">
        <v>1148</v>
      </c>
      <c r="I78" s="478"/>
      <c r="J78" s="323" t="s">
        <v>2090</v>
      </c>
      <c r="K78" s="312">
        <v>43118</v>
      </c>
      <c r="L78" s="312">
        <v>43448</v>
      </c>
      <c r="M78" s="315" t="s">
        <v>1149</v>
      </c>
      <c r="N78" s="313">
        <v>84733000</v>
      </c>
      <c r="O78" s="313">
        <v>84733000</v>
      </c>
      <c r="P78" s="422" t="s">
        <v>122</v>
      </c>
      <c r="Q78" s="422"/>
      <c r="R78" s="422"/>
      <c r="S78" s="84" t="s">
        <v>87</v>
      </c>
      <c r="T78" s="45" t="s">
        <v>123</v>
      </c>
      <c r="U78" s="85">
        <v>1</v>
      </c>
      <c r="V78" s="55">
        <v>1</v>
      </c>
      <c r="W78" s="55">
        <f t="shared" si="4"/>
        <v>1</v>
      </c>
      <c r="X78" s="301">
        <f t="shared" si="5"/>
        <v>1</v>
      </c>
      <c r="Y78" s="283">
        <f t="shared" si="6"/>
        <v>1</v>
      </c>
    </row>
    <row r="79" spans="1:66 16150:16339" s="86" customFormat="1" ht="225" customHeight="1" x14ac:dyDescent="0.25">
      <c r="A79" s="446" t="s">
        <v>117</v>
      </c>
      <c r="B79" s="446"/>
      <c r="C79" s="264"/>
      <c r="D79" s="309" t="s">
        <v>1142</v>
      </c>
      <c r="E79" s="310" t="s">
        <v>2101</v>
      </c>
      <c r="F79" s="477" t="s">
        <v>1143</v>
      </c>
      <c r="G79" s="478"/>
      <c r="H79" s="477" t="s">
        <v>1150</v>
      </c>
      <c r="I79" s="478"/>
      <c r="J79" s="316" t="s">
        <v>2092</v>
      </c>
      <c r="K79" s="312">
        <v>43126</v>
      </c>
      <c r="L79" s="312">
        <v>43456</v>
      </c>
      <c r="M79" s="315" t="s">
        <v>1151</v>
      </c>
      <c r="N79" s="313">
        <v>77759000</v>
      </c>
      <c r="O79" s="313">
        <v>77759000</v>
      </c>
      <c r="P79" s="422" t="s">
        <v>122</v>
      </c>
      <c r="Q79" s="422"/>
      <c r="R79" s="422"/>
      <c r="S79" s="84" t="s">
        <v>87</v>
      </c>
      <c r="T79" s="45" t="s">
        <v>123</v>
      </c>
      <c r="U79" s="85">
        <v>1</v>
      </c>
      <c r="V79" s="55">
        <v>1</v>
      </c>
      <c r="W79" s="55">
        <f t="shared" si="4"/>
        <v>1</v>
      </c>
      <c r="X79" s="301">
        <f t="shared" si="5"/>
        <v>1</v>
      </c>
      <c r="Y79" s="283">
        <f t="shared" si="6"/>
        <v>1</v>
      </c>
    </row>
    <row r="80" spans="1:66 16150:16339" s="86" customFormat="1" ht="215.25" customHeight="1" x14ac:dyDescent="0.25">
      <c r="A80" s="446" t="s">
        <v>117</v>
      </c>
      <c r="B80" s="446"/>
      <c r="C80" s="262"/>
      <c r="D80" s="309" t="s">
        <v>1142</v>
      </c>
      <c r="E80" s="310" t="s">
        <v>2101</v>
      </c>
      <c r="F80" s="477" t="s">
        <v>1143</v>
      </c>
      <c r="G80" s="478"/>
      <c r="H80" s="477" t="s">
        <v>1152</v>
      </c>
      <c r="I80" s="478"/>
      <c r="J80" s="323" t="s">
        <v>2090</v>
      </c>
      <c r="K80" s="312">
        <v>43126</v>
      </c>
      <c r="L80" s="312">
        <v>43456</v>
      </c>
      <c r="M80" s="315" t="s">
        <v>1153</v>
      </c>
      <c r="N80" s="313">
        <v>49722866</v>
      </c>
      <c r="O80" s="313">
        <v>49722866</v>
      </c>
      <c r="P80" s="422" t="s">
        <v>122</v>
      </c>
      <c r="Q80" s="422"/>
      <c r="R80" s="422"/>
      <c r="S80" s="84" t="s">
        <v>87</v>
      </c>
      <c r="T80" s="45" t="s">
        <v>123</v>
      </c>
      <c r="U80" s="85">
        <v>1</v>
      </c>
      <c r="V80" s="55">
        <v>1</v>
      </c>
      <c r="W80" s="55">
        <f t="shared" si="4"/>
        <v>1</v>
      </c>
      <c r="X80" s="301">
        <f t="shared" si="5"/>
        <v>1</v>
      </c>
      <c r="Y80" s="283">
        <f t="shared" si="6"/>
        <v>1</v>
      </c>
    </row>
    <row r="81" spans="1:25" s="86" customFormat="1" ht="215.25" customHeight="1" x14ac:dyDescent="0.25">
      <c r="A81" s="446" t="s">
        <v>117</v>
      </c>
      <c r="B81" s="446"/>
      <c r="C81" s="262"/>
      <c r="D81" s="309" t="s">
        <v>1142</v>
      </c>
      <c r="E81" s="310" t="s">
        <v>2101</v>
      </c>
      <c r="F81" s="477" t="s">
        <v>1143</v>
      </c>
      <c r="G81" s="478"/>
      <c r="H81" s="477" t="s">
        <v>1154</v>
      </c>
      <c r="I81" s="478"/>
      <c r="J81" s="323" t="s">
        <v>2092</v>
      </c>
      <c r="K81" s="312">
        <v>43173</v>
      </c>
      <c r="L81" s="312"/>
      <c r="M81" s="315" t="s">
        <v>1155</v>
      </c>
      <c r="N81" s="313">
        <v>9000000</v>
      </c>
      <c r="O81" s="313">
        <v>9000000</v>
      </c>
      <c r="P81" s="422" t="s">
        <v>122</v>
      </c>
      <c r="Q81" s="422"/>
      <c r="R81" s="422"/>
      <c r="S81" s="84" t="s">
        <v>87</v>
      </c>
      <c r="T81" s="45" t="s">
        <v>123</v>
      </c>
      <c r="U81" s="85">
        <v>1</v>
      </c>
      <c r="V81" s="55">
        <v>1</v>
      </c>
      <c r="W81" s="55">
        <f t="shared" si="4"/>
        <v>1</v>
      </c>
      <c r="X81" s="301">
        <f t="shared" si="5"/>
        <v>1</v>
      </c>
      <c r="Y81" s="283">
        <f t="shared" si="6"/>
        <v>1</v>
      </c>
    </row>
    <row r="82" spans="1:25" s="86" customFormat="1" ht="215.25" customHeight="1" x14ac:dyDescent="0.25">
      <c r="A82" s="446" t="s">
        <v>117</v>
      </c>
      <c r="B82" s="446"/>
      <c r="C82" s="262"/>
      <c r="D82" s="309" t="s">
        <v>1142</v>
      </c>
      <c r="E82" s="310" t="s">
        <v>2101</v>
      </c>
      <c r="F82" s="477" t="s">
        <v>1143</v>
      </c>
      <c r="G82" s="478"/>
      <c r="H82" s="477" t="s">
        <v>1156</v>
      </c>
      <c r="I82" s="478"/>
      <c r="J82" s="323" t="s">
        <v>2092</v>
      </c>
      <c r="K82" s="312">
        <v>43278</v>
      </c>
      <c r="L82" s="312">
        <v>43458</v>
      </c>
      <c r="M82" s="315" t="s">
        <v>2095</v>
      </c>
      <c r="N82" s="313">
        <v>50016000</v>
      </c>
      <c r="O82" s="313">
        <v>50016000</v>
      </c>
      <c r="P82" s="422" t="s">
        <v>122</v>
      </c>
      <c r="Q82" s="422"/>
      <c r="R82" s="422"/>
      <c r="S82" s="84" t="s">
        <v>87</v>
      </c>
      <c r="T82" s="45" t="s">
        <v>123</v>
      </c>
      <c r="U82" s="85">
        <v>1</v>
      </c>
      <c r="V82" s="55">
        <v>1</v>
      </c>
      <c r="W82" s="55">
        <f t="shared" si="4"/>
        <v>1</v>
      </c>
      <c r="X82" s="301">
        <f t="shared" si="5"/>
        <v>1</v>
      </c>
      <c r="Y82" s="283">
        <f t="shared" si="6"/>
        <v>1</v>
      </c>
    </row>
    <row r="83" spans="1:25" s="86" customFormat="1" ht="215.25" customHeight="1" x14ac:dyDescent="0.25">
      <c r="A83" s="446" t="s">
        <v>117</v>
      </c>
      <c r="B83" s="446"/>
      <c r="C83" s="262"/>
      <c r="D83" s="309" t="s">
        <v>1142</v>
      </c>
      <c r="E83" s="310" t="s">
        <v>2101</v>
      </c>
      <c r="F83" s="477" t="s">
        <v>1143</v>
      </c>
      <c r="G83" s="478"/>
      <c r="H83" s="477" t="s">
        <v>2084</v>
      </c>
      <c r="I83" s="478"/>
      <c r="J83" s="323" t="s">
        <v>2092</v>
      </c>
      <c r="K83" s="312">
        <v>43361</v>
      </c>
      <c r="L83" s="312">
        <v>43461</v>
      </c>
      <c r="M83" s="315" t="s">
        <v>2096</v>
      </c>
      <c r="N83" s="313">
        <v>21207000</v>
      </c>
      <c r="O83" s="313">
        <v>21207000</v>
      </c>
      <c r="P83" s="422" t="s">
        <v>122</v>
      </c>
      <c r="Q83" s="422"/>
      <c r="R83" s="422"/>
      <c r="S83" s="84" t="s">
        <v>87</v>
      </c>
      <c r="T83" s="45" t="s">
        <v>123</v>
      </c>
      <c r="U83" s="85">
        <v>1</v>
      </c>
      <c r="V83" s="55">
        <v>1</v>
      </c>
      <c r="W83" s="55">
        <f t="shared" si="4"/>
        <v>1</v>
      </c>
      <c r="X83" s="301">
        <f t="shared" si="5"/>
        <v>1</v>
      </c>
      <c r="Y83" s="283">
        <f t="shared" si="6"/>
        <v>1</v>
      </c>
    </row>
    <row r="84" spans="1:25" s="86" customFormat="1" ht="215.25" customHeight="1" x14ac:dyDescent="0.25">
      <c r="A84" s="446" t="s">
        <v>117</v>
      </c>
      <c r="B84" s="446"/>
      <c r="C84" s="262"/>
      <c r="D84" s="309" t="s">
        <v>1142</v>
      </c>
      <c r="E84" s="310" t="s">
        <v>2101</v>
      </c>
      <c r="F84" s="477" t="s">
        <v>1143</v>
      </c>
      <c r="G84" s="478"/>
      <c r="H84" s="477" t="s">
        <v>2085</v>
      </c>
      <c r="I84" s="478"/>
      <c r="J84" s="323" t="s">
        <v>2092</v>
      </c>
      <c r="K84" s="312">
        <v>43334</v>
      </c>
      <c r="L84" s="312">
        <v>43461</v>
      </c>
      <c r="M84" s="315" t="s">
        <v>2097</v>
      </c>
      <c r="N84" s="313">
        <v>3298867</v>
      </c>
      <c r="O84" s="313">
        <v>3298867</v>
      </c>
      <c r="P84" s="422" t="s">
        <v>122</v>
      </c>
      <c r="Q84" s="422"/>
      <c r="R84" s="422"/>
      <c r="S84" s="84" t="s">
        <v>87</v>
      </c>
      <c r="T84" s="45" t="s">
        <v>123</v>
      </c>
      <c r="U84" s="85">
        <v>1</v>
      </c>
      <c r="V84" s="55">
        <v>1</v>
      </c>
      <c r="W84" s="55">
        <f t="shared" si="4"/>
        <v>1</v>
      </c>
      <c r="X84" s="301">
        <f t="shared" si="5"/>
        <v>1</v>
      </c>
      <c r="Y84" s="283">
        <f t="shared" si="6"/>
        <v>1</v>
      </c>
    </row>
    <row r="85" spans="1:25" s="86" customFormat="1" ht="215.25" customHeight="1" x14ac:dyDescent="0.25">
      <c r="A85" s="446" t="s">
        <v>117</v>
      </c>
      <c r="B85" s="446"/>
      <c r="C85" s="262"/>
      <c r="D85" s="309" t="s">
        <v>1142</v>
      </c>
      <c r="E85" s="310" t="s">
        <v>2101</v>
      </c>
      <c r="F85" s="477" t="s">
        <v>1143</v>
      </c>
      <c r="G85" s="478"/>
      <c r="H85" s="477" t="s">
        <v>1157</v>
      </c>
      <c r="I85" s="478"/>
      <c r="J85" s="323" t="s">
        <v>2092</v>
      </c>
      <c r="K85" s="312">
        <v>43300</v>
      </c>
      <c r="L85" s="312">
        <v>43461</v>
      </c>
      <c r="M85" s="315" t="s">
        <v>2098</v>
      </c>
      <c r="N85" s="313">
        <v>21000000</v>
      </c>
      <c r="O85" s="313">
        <v>21000000</v>
      </c>
      <c r="P85" s="422" t="s">
        <v>122</v>
      </c>
      <c r="Q85" s="422"/>
      <c r="R85" s="422"/>
      <c r="S85" s="84" t="s">
        <v>87</v>
      </c>
      <c r="T85" s="45" t="s">
        <v>123</v>
      </c>
      <c r="U85" s="85">
        <v>1</v>
      </c>
      <c r="V85" s="55">
        <v>1</v>
      </c>
      <c r="W85" s="55">
        <f t="shared" si="4"/>
        <v>1</v>
      </c>
      <c r="X85" s="301">
        <f t="shared" si="5"/>
        <v>1</v>
      </c>
      <c r="Y85" s="283">
        <f t="shared" si="6"/>
        <v>1</v>
      </c>
    </row>
    <row r="86" spans="1:25" s="86" customFormat="1" ht="215.25" customHeight="1" x14ac:dyDescent="0.25">
      <c r="A86" s="446" t="s">
        <v>117</v>
      </c>
      <c r="B86" s="446"/>
      <c r="C86" s="264"/>
      <c r="D86" s="309" t="s">
        <v>1142</v>
      </c>
      <c r="E86" s="310" t="s">
        <v>2101</v>
      </c>
      <c r="F86" s="477" t="s">
        <v>1143</v>
      </c>
      <c r="G86" s="478"/>
      <c r="H86" s="477" t="s">
        <v>2086</v>
      </c>
      <c r="I86" s="478"/>
      <c r="J86" s="323" t="s">
        <v>2092</v>
      </c>
      <c r="K86" s="312"/>
      <c r="L86" s="312"/>
      <c r="M86" s="315"/>
      <c r="N86" s="313">
        <v>10500000</v>
      </c>
      <c r="O86" s="313">
        <v>10500000</v>
      </c>
      <c r="P86" s="422" t="s">
        <v>122</v>
      </c>
      <c r="Q86" s="422"/>
      <c r="R86" s="422"/>
      <c r="S86" s="84" t="s">
        <v>87</v>
      </c>
      <c r="T86" s="45" t="s">
        <v>123</v>
      </c>
      <c r="U86" s="85">
        <v>1</v>
      </c>
      <c r="V86" s="55">
        <v>1</v>
      </c>
      <c r="W86" s="55">
        <f t="shared" si="4"/>
        <v>1</v>
      </c>
      <c r="X86" s="301">
        <f t="shared" si="5"/>
        <v>1</v>
      </c>
      <c r="Y86" s="283">
        <f t="shared" si="6"/>
        <v>1</v>
      </c>
    </row>
    <row r="87" spans="1:25" s="86" customFormat="1" ht="241.5" customHeight="1" x14ac:dyDescent="0.25">
      <c r="A87" s="446" t="s">
        <v>117</v>
      </c>
      <c r="B87" s="446"/>
      <c r="C87" s="264"/>
      <c r="D87" s="309" t="s">
        <v>1142</v>
      </c>
      <c r="E87" s="310" t="s">
        <v>2101</v>
      </c>
      <c r="F87" s="477" t="s">
        <v>1143</v>
      </c>
      <c r="G87" s="478"/>
      <c r="H87" s="477" t="s">
        <v>2087</v>
      </c>
      <c r="I87" s="478"/>
      <c r="J87" s="316" t="s">
        <v>2092</v>
      </c>
      <c r="K87" s="312">
        <v>43368</v>
      </c>
      <c r="L87" s="312">
        <v>43458</v>
      </c>
      <c r="M87" s="315" t="s">
        <v>2099</v>
      </c>
      <c r="N87" s="313">
        <v>19793200</v>
      </c>
      <c r="O87" s="313">
        <v>19793200</v>
      </c>
      <c r="P87" s="422" t="s">
        <v>122</v>
      </c>
      <c r="Q87" s="422"/>
      <c r="R87" s="422"/>
      <c r="S87" s="84" t="s">
        <v>87</v>
      </c>
      <c r="T87" s="45" t="s">
        <v>123</v>
      </c>
      <c r="U87" s="85">
        <v>1</v>
      </c>
      <c r="V87" s="55">
        <v>1</v>
      </c>
      <c r="W87" s="55">
        <f t="shared" si="4"/>
        <v>1</v>
      </c>
      <c r="X87" s="301">
        <f t="shared" si="5"/>
        <v>1</v>
      </c>
      <c r="Y87" s="283">
        <f t="shared" si="6"/>
        <v>1</v>
      </c>
    </row>
    <row r="88" spans="1:25" s="86" customFormat="1" ht="215.25" customHeight="1" x14ac:dyDescent="0.25">
      <c r="A88" s="446" t="s">
        <v>117</v>
      </c>
      <c r="B88" s="446"/>
      <c r="C88" s="264"/>
      <c r="D88" s="309" t="s">
        <v>1142</v>
      </c>
      <c r="E88" s="310" t="s">
        <v>2101</v>
      </c>
      <c r="F88" s="477" t="s">
        <v>1143</v>
      </c>
      <c r="G88" s="478"/>
      <c r="H88" s="477" t="s">
        <v>2088</v>
      </c>
      <c r="I88" s="478"/>
      <c r="J88" s="316" t="s">
        <v>2092</v>
      </c>
      <c r="K88" s="312"/>
      <c r="L88" s="312"/>
      <c r="M88" s="315"/>
      <c r="N88" s="313">
        <v>2356333</v>
      </c>
      <c r="O88" s="313">
        <v>2356333</v>
      </c>
      <c r="P88" s="422" t="s">
        <v>122</v>
      </c>
      <c r="Q88" s="422"/>
      <c r="R88" s="422"/>
      <c r="S88" s="84" t="s">
        <v>87</v>
      </c>
      <c r="T88" s="45" t="s">
        <v>123</v>
      </c>
      <c r="U88" s="85">
        <v>1</v>
      </c>
      <c r="V88" s="55">
        <v>1</v>
      </c>
      <c r="W88" s="55">
        <f t="shared" si="4"/>
        <v>1</v>
      </c>
      <c r="X88" s="301">
        <f t="shared" si="5"/>
        <v>1</v>
      </c>
      <c r="Y88" s="283">
        <f t="shared" si="6"/>
        <v>1</v>
      </c>
    </row>
    <row r="89" spans="1:25" s="86" customFormat="1" ht="215.25" customHeight="1" x14ac:dyDescent="0.25">
      <c r="A89" s="446" t="s">
        <v>117</v>
      </c>
      <c r="B89" s="446"/>
      <c r="C89" s="264"/>
      <c r="D89" s="309" t="s">
        <v>1142</v>
      </c>
      <c r="E89" s="310" t="s">
        <v>2101</v>
      </c>
      <c r="F89" s="477" t="s">
        <v>1143</v>
      </c>
      <c r="G89" s="478"/>
      <c r="H89" s="477" t="s">
        <v>1688</v>
      </c>
      <c r="I89" s="478"/>
      <c r="J89" s="316" t="s">
        <v>2092</v>
      </c>
      <c r="K89" s="312"/>
      <c r="L89" s="312"/>
      <c r="M89" s="315"/>
      <c r="N89" s="313">
        <v>3770134</v>
      </c>
      <c r="O89" s="313">
        <v>0</v>
      </c>
      <c r="P89" s="422" t="s">
        <v>122</v>
      </c>
      <c r="Q89" s="422"/>
      <c r="R89" s="422"/>
      <c r="S89" s="84" t="s">
        <v>87</v>
      </c>
      <c r="T89" s="45" t="s">
        <v>123</v>
      </c>
      <c r="U89" s="85">
        <v>1</v>
      </c>
      <c r="V89" s="55">
        <v>1</v>
      </c>
      <c r="W89" s="55">
        <f t="shared" si="4"/>
        <v>0</v>
      </c>
      <c r="X89" s="301">
        <f t="shared" si="5"/>
        <v>0</v>
      </c>
      <c r="Y89" s="283">
        <f t="shared" si="6"/>
        <v>0</v>
      </c>
    </row>
    <row r="90" spans="1:25" s="86" customFormat="1" ht="215.25" customHeight="1" x14ac:dyDescent="0.25">
      <c r="A90" s="446" t="s">
        <v>117</v>
      </c>
      <c r="B90" s="446"/>
      <c r="C90" s="265"/>
      <c r="D90" s="309" t="s">
        <v>1142</v>
      </c>
      <c r="E90" s="310" t="s">
        <v>2101</v>
      </c>
      <c r="F90" s="477" t="s">
        <v>1143</v>
      </c>
      <c r="G90" s="478"/>
      <c r="H90" s="477" t="s">
        <v>1158</v>
      </c>
      <c r="I90" s="478"/>
      <c r="J90" s="316" t="s">
        <v>2090</v>
      </c>
      <c r="K90" s="312">
        <v>43126</v>
      </c>
      <c r="L90" s="312">
        <v>43456</v>
      </c>
      <c r="M90" s="315" t="s">
        <v>474</v>
      </c>
      <c r="N90" s="313">
        <v>47000000</v>
      </c>
      <c r="O90" s="313">
        <v>47000000</v>
      </c>
      <c r="P90" s="422" t="s">
        <v>122</v>
      </c>
      <c r="Q90" s="422"/>
      <c r="R90" s="422"/>
      <c r="S90" s="84" t="s">
        <v>87</v>
      </c>
      <c r="T90" s="45" t="s">
        <v>123</v>
      </c>
      <c r="U90" s="85">
        <v>1</v>
      </c>
      <c r="V90" s="55">
        <v>1</v>
      </c>
      <c r="W90" s="55">
        <f t="shared" si="4"/>
        <v>1</v>
      </c>
      <c r="X90" s="301">
        <f t="shared" si="5"/>
        <v>1</v>
      </c>
      <c r="Y90" s="283">
        <f t="shared" si="6"/>
        <v>1</v>
      </c>
    </row>
    <row r="91" spans="1:25" s="86" customFormat="1" ht="215.25" customHeight="1" x14ac:dyDescent="0.25">
      <c r="A91" s="446" t="s">
        <v>117</v>
      </c>
      <c r="B91" s="446"/>
      <c r="C91" s="265"/>
      <c r="D91" s="309" t="s">
        <v>1142</v>
      </c>
      <c r="E91" s="310" t="s">
        <v>2101</v>
      </c>
      <c r="F91" s="477" t="s">
        <v>1143</v>
      </c>
      <c r="G91" s="478"/>
      <c r="H91" s="477" t="s">
        <v>697</v>
      </c>
      <c r="I91" s="478"/>
      <c r="J91" s="316" t="s">
        <v>2090</v>
      </c>
      <c r="K91" s="312">
        <v>43298</v>
      </c>
      <c r="L91" s="312">
        <v>43461</v>
      </c>
      <c r="M91" s="315" t="s">
        <v>128</v>
      </c>
      <c r="N91" s="313">
        <v>889401000</v>
      </c>
      <c r="O91" s="313">
        <v>889401000</v>
      </c>
      <c r="P91" s="422" t="s">
        <v>122</v>
      </c>
      <c r="Q91" s="422"/>
      <c r="R91" s="422"/>
      <c r="S91" s="84" t="s">
        <v>87</v>
      </c>
      <c r="T91" s="45" t="s">
        <v>123</v>
      </c>
      <c r="U91" s="85">
        <v>1</v>
      </c>
      <c r="V91" s="55">
        <v>1</v>
      </c>
      <c r="W91" s="55">
        <f t="shared" si="4"/>
        <v>1</v>
      </c>
      <c r="X91" s="301">
        <f t="shared" si="5"/>
        <v>1</v>
      </c>
      <c r="Y91" s="283">
        <f t="shared" si="6"/>
        <v>1</v>
      </c>
    </row>
    <row r="92" spans="1:25" s="86" customFormat="1" ht="215.25" customHeight="1" x14ac:dyDescent="0.25">
      <c r="A92" s="446" t="s">
        <v>117</v>
      </c>
      <c r="B92" s="446"/>
      <c r="C92" s="265"/>
      <c r="D92" s="309" t="s">
        <v>1142</v>
      </c>
      <c r="E92" s="310" t="s">
        <v>2101</v>
      </c>
      <c r="F92" s="477" t="s">
        <v>1143</v>
      </c>
      <c r="G92" s="478"/>
      <c r="H92" s="477" t="s">
        <v>2089</v>
      </c>
      <c r="I92" s="478"/>
      <c r="J92" s="316" t="s">
        <v>2092</v>
      </c>
      <c r="K92" s="312"/>
      <c r="L92" s="312"/>
      <c r="M92" s="315"/>
      <c r="N92" s="313">
        <v>100000000</v>
      </c>
      <c r="O92" s="313">
        <v>100000000</v>
      </c>
      <c r="P92" s="422" t="s">
        <v>122</v>
      </c>
      <c r="Q92" s="422"/>
      <c r="R92" s="422"/>
      <c r="S92" s="84" t="s">
        <v>87</v>
      </c>
      <c r="T92" s="45" t="s">
        <v>123</v>
      </c>
      <c r="U92" s="85">
        <v>1</v>
      </c>
      <c r="V92" s="55">
        <v>1</v>
      </c>
      <c r="W92" s="55">
        <f t="shared" si="4"/>
        <v>1</v>
      </c>
      <c r="X92" s="301">
        <f t="shared" si="5"/>
        <v>1</v>
      </c>
      <c r="Y92" s="283">
        <f t="shared" si="6"/>
        <v>1</v>
      </c>
    </row>
    <row r="93" spans="1:25" s="86" customFormat="1" ht="215.25" customHeight="1" x14ac:dyDescent="0.25">
      <c r="A93" s="446" t="s">
        <v>117</v>
      </c>
      <c r="B93" s="446"/>
      <c r="C93" s="265"/>
      <c r="D93" s="309" t="s">
        <v>1142</v>
      </c>
      <c r="E93" s="310" t="s">
        <v>2101</v>
      </c>
      <c r="F93" s="477" t="s">
        <v>1143</v>
      </c>
      <c r="G93" s="478"/>
      <c r="H93" s="477" t="s">
        <v>126</v>
      </c>
      <c r="I93" s="478"/>
      <c r="J93" s="316" t="s">
        <v>2090</v>
      </c>
      <c r="K93" s="312">
        <v>43206</v>
      </c>
      <c r="L93" s="312"/>
      <c r="M93" s="315" t="s">
        <v>128</v>
      </c>
      <c r="N93" s="313">
        <v>10000000</v>
      </c>
      <c r="O93" s="313">
        <v>10000000</v>
      </c>
      <c r="P93" s="422" t="s">
        <v>122</v>
      </c>
      <c r="Q93" s="422"/>
      <c r="R93" s="422"/>
      <c r="S93" s="84" t="s">
        <v>87</v>
      </c>
      <c r="T93" s="45" t="s">
        <v>123</v>
      </c>
      <c r="U93" s="85">
        <v>1</v>
      </c>
      <c r="V93" s="55">
        <v>1</v>
      </c>
      <c r="W93" s="55">
        <f t="shared" si="4"/>
        <v>1</v>
      </c>
      <c r="X93" s="301">
        <f t="shared" si="5"/>
        <v>1</v>
      </c>
      <c r="Y93" s="283">
        <f t="shared" si="6"/>
        <v>1</v>
      </c>
    </row>
    <row r="94" spans="1:25" s="86" customFormat="1" ht="215.25" customHeight="1" x14ac:dyDescent="0.25">
      <c r="A94" s="446" t="s">
        <v>117</v>
      </c>
      <c r="B94" s="446"/>
      <c r="C94" s="265"/>
      <c r="D94" s="309" t="s">
        <v>1159</v>
      </c>
      <c r="E94" s="310" t="s">
        <v>2101</v>
      </c>
      <c r="F94" s="477" t="s">
        <v>1160</v>
      </c>
      <c r="G94" s="478"/>
      <c r="H94" s="477" t="s">
        <v>1161</v>
      </c>
      <c r="I94" s="478"/>
      <c r="J94" s="316" t="s">
        <v>2090</v>
      </c>
      <c r="K94" s="312">
        <v>43187</v>
      </c>
      <c r="L94" s="312"/>
      <c r="M94" s="315" t="s">
        <v>1162</v>
      </c>
      <c r="N94" s="313">
        <v>99504000</v>
      </c>
      <c r="O94" s="313">
        <v>99504000</v>
      </c>
      <c r="P94" s="422" t="s">
        <v>122</v>
      </c>
      <c r="Q94" s="422"/>
      <c r="R94" s="422"/>
      <c r="S94" s="84" t="s">
        <v>87</v>
      </c>
      <c r="T94" s="45" t="s">
        <v>123</v>
      </c>
      <c r="U94" s="85">
        <v>1</v>
      </c>
      <c r="V94" s="55">
        <v>1</v>
      </c>
      <c r="W94" s="55">
        <f t="shared" si="4"/>
        <v>1</v>
      </c>
      <c r="X94" s="301">
        <f t="shared" si="5"/>
        <v>1</v>
      </c>
      <c r="Y94" s="283">
        <f t="shared" si="6"/>
        <v>1</v>
      </c>
    </row>
    <row r="95" spans="1:25" s="86" customFormat="1" ht="215.25" customHeight="1" x14ac:dyDescent="0.25">
      <c r="A95" s="446" t="s">
        <v>117</v>
      </c>
      <c r="B95" s="446"/>
      <c r="C95" s="265"/>
      <c r="D95" s="309" t="s">
        <v>1159</v>
      </c>
      <c r="E95" s="310" t="s">
        <v>2101</v>
      </c>
      <c r="F95" s="477" t="s">
        <v>1160</v>
      </c>
      <c r="G95" s="478"/>
      <c r="H95" s="477" t="s">
        <v>1161</v>
      </c>
      <c r="I95" s="478"/>
      <c r="J95" s="316" t="s">
        <v>2090</v>
      </c>
      <c r="K95" s="312"/>
      <c r="L95" s="312"/>
      <c r="M95" s="315"/>
      <c r="N95" s="313">
        <v>53720206</v>
      </c>
      <c r="O95" s="313">
        <v>53720206</v>
      </c>
      <c r="P95" s="422" t="s">
        <v>122</v>
      </c>
      <c r="Q95" s="422"/>
      <c r="R95" s="422"/>
      <c r="S95" s="84" t="s">
        <v>87</v>
      </c>
      <c r="T95" s="45" t="s">
        <v>123</v>
      </c>
      <c r="U95" s="85">
        <v>1</v>
      </c>
      <c r="V95" s="55">
        <v>1</v>
      </c>
      <c r="W95" s="55">
        <f t="shared" si="4"/>
        <v>1</v>
      </c>
      <c r="X95" s="301">
        <f t="shared" si="5"/>
        <v>1</v>
      </c>
      <c r="Y95" s="283">
        <f t="shared" si="6"/>
        <v>1</v>
      </c>
    </row>
    <row r="96" spans="1:25" s="86" customFormat="1" ht="215.25" customHeight="1" x14ac:dyDescent="0.25">
      <c r="A96" s="446" t="s">
        <v>117</v>
      </c>
      <c r="B96" s="446"/>
      <c r="C96" s="265"/>
      <c r="D96" s="309" t="s">
        <v>1159</v>
      </c>
      <c r="E96" s="310" t="s">
        <v>2101</v>
      </c>
      <c r="F96" s="477" t="s">
        <v>1160</v>
      </c>
      <c r="G96" s="478"/>
      <c r="H96" s="477" t="s">
        <v>1161</v>
      </c>
      <c r="I96" s="478"/>
      <c r="J96" s="316" t="s">
        <v>2090</v>
      </c>
      <c r="K96" s="312"/>
      <c r="L96" s="312"/>
      <c r="M96" s="315"/>
      <c r="N96" s="313">
        <v>90000000</v>
      </c>
      <c r="O96" s="313">
        <v>90000000</v>
      </c>
      <c r="P96" s="422" t="s">
        <v>122</v>
      </c>
      <c r="Q96" s="422"/>
      <c r="R96" s="422"/>
      <c r="S96" s="84" t="s">
        <v>87</v>
      </c>
      <c r="T96" s="45" t="s">
        <v>123</v>
      </c>
      <c r="U96" s="85">
        <v>1</v>
      </c>
      <c r="V96" s="55">
        <v>1</v>
      </c>
      <c r="W96" s="55">
        <f t="shared" si="4"/>
        <v>1</v>
      </c>
      <c r="X96" s="301">
        <f t="shared" si="5"/>
        <v>1</v>
      </c>
      <c r="Y96" s="283">
        <f t="shared" si="6"/>
        <v>1</v>
      </c>
    </row>
    <row r="97" spans="1:25" s="86" customFormat="1" ht="215.25" customHeight="1" x14ac:dyDescent="0.25">
      <c r="A97" s="446" t="s">
        <v>117</v>
      </c>
      <c r="B97" s="446"/>
      <c r="C97" s="265"/>
      <c r="D97" s="309" t="s">
        <v>1163</v>
      </c>
      <c r="E97" s="310" t="s">
        <v>2101</v>
      </c>
      <c r="F97" s="477" t="s">
        <v>1164</v>
      </c>
      <c r="G97" s="478"/>
      <c r="H97" s="477" t="s">
        <v>927</v>
      </c>
      <c r="I97" s="478"/>
      <c r="J97" s="316" t="s">
        <v>2090</v>
      </c>
      <c r="K97" s="312">
        <v>43298</v>
      </c>
      <c r="L97" s="312">
        <v>43358</v>
      </c>
      <c r="M97" s="315" t="s">
        <v>2100</v>
      </c>
      <c r="N97" s="313">
        <v>159280380</v>
      </c>
      <c r="O97" s="313">
        <v>159280380</v>
      </c>
      <c r="P97" s="422" t="s">
        <v>122</v>
      </c>
      <c r="Q97" s="422"/>
      <c r="R97" s="422"/>
      <c r="S97" s="84" t="s">
        <v>87</v>
      </c>
      <c r="T97" s="45" t="s">
        <v>123</v>
      </c>
      <c r="U97" s="85">
        <v>1</v>
      </c>
      <c r="V97" s="55">
        <v>1</v>
      </c>
      <c r="W97" s="55">
        <f t="shared" si="4"/>
        <v>1</v>
      </c>
      <c r="X97" s="301">
        <f t="shared" si="5"/>
        <v>1</v>
      </c>
      <c r="Y97" s="283">
        <f t="shared" si="6"/>
        <v>1</v>
      </c>
    </row>
    <row r="98" spans="1:25" s="86" customFormat="1" ht="215.25" customHeight="1" x14ac:dyDescent="0.25">
      <c r="A98" s="446" t="s">
        <v>117</v>
      </c>
      <c r="B98" s="446"/>
      <c r="C98" s="265"/>
      <c r="D98" s="309" t="s">
        <v>1163</v>
      </c>
      <c r="E98" s="310" t="s">
        <v>2101</v>
      </c>
      <c r="F98" s="477" t="s">
        <v>1164</v>
      </c>
      <c r="G98" s="478"/>
      <c r="H98" s="477" t="s">
        <v>1165</v>
      </c>
      <c r="I98" s="478"/>
      <c r="J98" s="316" t="s">
        <v>2090</v>
      </c>
      <c r="K98" s="312">
        <v>43200</v>
      </c>
      <c r="L98" s="312">
        <v>43260</v>
      </c>
      <c r="M98" s="315" t="s">
        <v>1166</v>
      </c>
      <c r="N98" s="313">
        <v>13042380</v>
      </c>
      <c r="O98" s="313">
        <v>13042380</v>
      </c>
      <c r="P98" s="422" t="s">
        <v>122</v>
      </c>
      <c r="Q98" s="422"/>
      <c r="R98" s="422"/>
      <c r="S98" s="84" t="s">
        <v>87</v>
      </c>
      <c r="T98" s="45" t="s">
        <v>123</v>
      </c>
      <c r="U98" s="85">
        <v>1</v>
      </c>
      <c r="V98" s="55">
        <v>1</v>
      </c>
      <c r="W98" s="55">
        <f t="shared" si="4"/>
        <v>1</v>
      </c>
      <c r="X98" s="301">
        <f t="shared" si="5"/>
        <v>1</v>
      </c>
      <c r="Y98" s="283">
        <f t="shared" si="6"/>
        <v>1</v>
      </c>
    </row>
    <row r="99" spans="1:25" s="86" customFormat="1" ht="215.25" customHeight="1" x14ac:dyDescent="0.25">
      <c r="A99" s="446" t="s">
        <v>117</v>
      </c>
      <c r="B99" s="446"/>
      <c r="C99" s="262"/>
      <c r="D99" s="309" t="s">
        <v>1163</v>
      </c>
      <c r="E99" s="310" t="s">
        <v>2101</v>
      </c>
      <c r="F99" s="477" t="s">
        <v>1164</v>
      </c>
      <c r="G99" s="478"/>
      <c r="H99" s="477" t="s">
        <v>1167</v>
      </c>
      <c r="I99" s="478"/>
      <c r="J99" s="323" t="s">
        <v>2093</v>
      </c>
      <c r="K99" s="312">
        <v>43119</v>
      </c>
      <c r="L99" s="312">
        <v>43449</v>
      </c>
      <c r="M99" s="315" t="s">
        <v>1168</v>
      </c>
      <c r="N99" s="313">
        <v>42889000</v>
      </c>
      <c r="O99" s="313">
        <v>42889000</v>
      </c>
      <c r="P99" s="422" t="s">
        <v>122</v>
      </c>
      <c r="Q99" s="422"/>
      <c r="R99" s="422"/>
      <c r="S99" s="84" t="s">
        <v>87</v>
      </c>
      <c r="T99" s="45" t="s">
        <v>123</v>
      </c>
      <c r="U99" s="85">
        <v>1</v>
      </c>
      <c r="V99" s="55">
        <v>1</v>
      </c>
      <c r="W99" s="55">
        <f t="shared" si="4"/>
        <v>1</v>
      </c>
      <c r="X99" s="301">
        <f t="shared" si="5"/>
        <v>1</v>
      </c>
      <c r="Y99" s="283">
        <f t="shared" si="6"/>
        <v>1</v>
      </c>
    </row>
    <row r="100" spans="1:25" s="86" customFormat="1" ht="215.25" customHeight="1" x14ac:dyDescent="0.25">
      <c r="A100" s="446" t="s">
        <v>117</v>
      </c>
      <c r="B100" s="446"/>
      <c r="C100" s="262"/>
      <c r="D100" s="309" t="s">
        <v>1163</v>
      </c>
      <c r="E100" s="310" t="s">
        <v>2101</v>
      </c>
      <c r="F100" s="477" t="s">
        <v>1164</v>
      </c>
      <c r="G100" s="478"/>
      <c r="H100" s="477" t="s">
        <v>1169</v>
      </c>
      <c r="I100" s="478"/>
      <c r="J100" s="323" t="s">
        <v>2093</v>
      </c>
      <c r="K100" s="312">
        <v>43124</v>
      </c>
      <c r="L100" s="312">
        <v>43454</v>
      </c>
      <c r="M100" s="315" t="s">
        <v>1170</v>
      </c>
      <c r="N100" s="313">
        <v>56837000</v>
      </c>
      <c r="O100" s="313">
        <v>56837000</v>
      </c>
      <c r="P100" s="422" t="s">
        <v>122</v>
      </c>
      <c r="Q100" s="422"/>
      <c r="R100" s="422"/>
      <c r="S100" s="84" t="s">
        <v>87</v>
      </c>
      <c r="T100" s="45" t="s">
        <v>123</v>
      </c>
      <c r="U100" s="85">
        <v>1</v>
      </c>
      <c r="V100" s="55">
        <v>1</v>
      </c>
      <c r="W100" s="55">
        <f t="shared" si="4"/>
        <v>1</v>
      </c>
      <c r="X100" s="301">
        <f t="shared" si="5"/>
        <v>1</v>
      </c>
      <c r="Y100" s="283">
        <f t="shared" si="6"/>
        <v>1</v>
      </c>
    </row>
    <row r="101" spans="1:25" s="86" customFormat="1" ht="215.25" customHeight="1" x14ac:dyDescent="0.25">
      <c r="A101" s="446" t="s">
        <v>117</v>
      </c>
      <c r="B101" s="446"/>
      <c r="C101" s="262"/>
      <c r="D101" s="309" t="s">
        <v>1163</v>
      </c>
      <c r="E101" s="310" t="s">
        <v>2101</v>
      </c>
      <c r="F101" s="477" t="s">
        <v>1164</v>
      </c>
      <c r="G101" s="478"/>
      <c r="H101" s="477" t="s">
        <v>1171</v>
      </c>
      <c r="I101" s="478"/>
      <c r="J101" s="323" t="s">
        <v>2093</v>
      </c>
      <c r="K101" s="312">
        <v>43123</v>
      </c>
      <c r="L101" s="312">
        <v>43453</v>
      </c>
      <c r="M101" s="315" t="s">
        <v>1172</v>
      </c>
      <c r="N101" s="313">
        <v>84219467</v>
      </c>
      <c r="O101" s="313">
        <v>84219467</v>
      </c>
      <c r="P101" s="422" t="s">
        <v>122</v>
      </c>
      <c r="Q101" s="422"/>
      <c r="R101" s="422"/>
      <c r="S101" s="84" t="s">
        <v>87</v>
      </c>
      <c r="T101" s="45" t="s">
        <v>123</v>
      </c>
      <c r="U101" s="85">
        <v>1</v>
      </c>
      <c r="V101" s="55">
        <v>1</v>
      </c>
      <c r="W101" s="55">
        <f t="shared" si="4"/>
        <v>1</v>
      </c>
      <c r="X101" s="301">
        <f t="shared" si="5"/>
        <v>1</v>
      </c>
      <c r="Y101" s="283">
        <f t="shared" si="6"/>
        <v>1</v>
      </c>
    </row>
    <row r="102" spans="1:25" s="86" customFormat="1" ht="215.25" customHeight="1" x14ac:dyDescent="0.25">
      <c r="A102" s="446" t="s">
        <v>117</v>
      </c>
      <c r="B102" s="446"/>
      <c r="C102" s="262"/>
      <c r="D102" s="309" t="s">
        <v>1163</v>
      </c>
      <c r="E102" s="310" t="s">
        <v>2101</v>
      </c>
      <c r="F102" s="477" t="s">
        <v>1164</v>
      </c>
      <c r="G102" s="478"/>
      <c r="H102" s="477" t="s">
        <v>1173</v>
      </c>
      <c r="I102" s="478"/>
      <c r="J102" s="321" t="s">
        <v>2093</v>
      </c>
      <c r="K102" s="312">
        <v>43119</v>
      </c>
      <c r="L102" s="312">
        <v>43449</v>
      </c>
      <c r="M102" s="315" t="s">
        <v>1174</v>
      </c>
      <c r="N102" s="313">
        <v>91707000</v>
      </c>
      <c r="O102" s="313">
        <v>91707000</v>
      </c>
      <c r="P102" s="422" t="s">
        <v>122</v>
      </c>
      <c r="Q102" s="422"/>
      <c r="R102" s="422"/>
      <c r="S102" s="84" t="s">
        <v>87</v>
      </c>
      <c r="T102" s="45" t="s">
        <v>123</v>
      </c>
      <c r="U102" s="85">
        <v>1</v>
      </c>
      <c r="V102" s="55">
        <v>1</v>
      </c>
      <c r="W102" s="55">
        <f t="shared" si="4"/>
        <v>1</v>
      </c>
      <c r="X102" s="301">
        <f t="shared" si="5"/>
        <v>1</v>
      </c>
      <c r="Y102" s="283">
        <f t="shared" si="6"/>
        <v>1</v>
      </c>
    </row>
    <row r="103" spans="1:25" s="86" customFormat="1" ht="215.25" customHeight="1" x14ac:dyDescent="0.25">
      <c r="A103" s="446" t="s">
        <v>117</v>
      </c>
      <c r="B103" s="446"/>
      <c r="C103" s="262"/>
      <c r="D103" s="309" t="s">
        <v>1163</v>
      </c>
      <c r="E103" s="310" t="s">
        <v>2101</v>
      </c>
      <c r="F103" s="477" t="s">
        <v>1164</v>
      </c>
      <c r="G103" s="478"/>
      <c r="H103" s="477" t="s">
        <v>1175</v>
      </c>
      <c r="I103" s="478"/>
      <c r="J103" s="323" t="s">
        <v>2093</v>
      </c>
      <c r="K103" s="312">
        <v>43119</v>
      </c>
      <c r="L103" s="312">
        <v>43449</v>
      </c>
      <c r="M103" s="315" t="s">
        <v>1176</v>
      </c>
      <c r="N103" s="313">
        <v>77523367</v>
      </c>
      <c r="O103" s="313">
        <v>77523367</v>
      </c>
      <c r="P103" s="422" t="s">
        <v>122</v>
      </c>
      <c r="Q103" s="422"/>
      <c r="R103" s="422"/>
      <c r="S103" s="84" t="s">
        <v>87</v>
      </c>
      <c r="T103" s="45" t="s">
        <v>123</v>
      </c>
      <c r="U103" s="85">
        <v>1</v>
      </c>
      <c r="V103" s="55">
        <v>1</v>
      </c>
      <c r="W103" s="55">
        <f t="shared" si="4"/>
        <v>1</v>
      </c>
      <c r="X103" s="301">
        <f t="shared" si="5"/>
        <v>1</v>
      </c>
      <c r="Y103" s="283">
        <f t="shared" si="6"/>
        <v>1</v>
      </c>
    </row>
    <row r="104" spans="1:25" s="86" customFormat="1" ht="215.25" customHeight="1" x14ac:dyDescent="0.25">
      <c r="A104" s="446" t="s">
        <v>117</v>
      </c>
      <c r="B104" s="446"/>
      <c r="C104" s="262"/>
      <c r="D104" s="309" t="s">
        <v>1163</v>
      </c>
      <c r="E104" s="310" t="s">
        <v>2101</v>
      </c>
      <c r="F104" s="477" t="s">
        <v>1164</v>
      </c>
      <c r="G104" s="478"/>
      <c r="H104" s="477" t="s">
        <v>1177</v>
      </c>
      <c r="I104" s="478"/>
      <c r="J104" s="323" t="s">
        <v>2093</v>
      </c>
      <c r="K104" s="312">
        <v>43119</v>
      </c>
      <c r="L104" s="312">
        <v>43449</v>
      </c>
      <c r="M104" s="315" t="s">
        <v>1178</v>
      </c>
      <c r="N104" s="313">
        <v>3626000</v>
      </c>
      <c r="O104" s="313">
        <v>3626000</v>
      </c>
      <c r="P104" s="422" t="s">
        <v>122</v>
      </c>
      <c r="Q104" s="422"/>
      <c r="R104" s="422"/>
      <c r="S104" s="84" t="s">
        <v>87</v>
      </c>
      <c r="T104" s="45" t="s">
        <v>123</v>
      </c>
      <c r="U104" s="85">
        <v>1</v>
      </c>
      <c r="V104" s="55">
        <v>1</v>
      </c>
      <c r="W104" s="55">
        <f t="shared" si="4"/>
        <v>1</v>
      </c>
      <c r="X104" s="301">
        <f t="shared" si="5"/>
        <v>1</v>
      </c>
      <c r="Y104" s="283">
        <f t="shared" si="6"/>
        <v>1</v>
      </c>
    </row>
    <row r="105" spans="1:25" s="86" customFormat="1" ht="215.25" customHeight="1" x14ac:dyDescent="0.25">
      <c r="A105" s="446" t="s">
        <v>117</v>
      </c>
      <c r="B105" s="446"/>
      <c r="C105" s="262"/>
      <c r="D105" s="309" t="s">
        <v>1179</v>
      </c>
      <c r="E105" s="310" t="s">
        <v>2101</v>
      </c>
      <c r="F105" s="477" t="s">
        <v>1180</v>
      </c>
      <c r="G105" s="478"/>
      <c r="H105" s="477" t="s">
        <v>1181</v>
      </c>
      <c r="I105" s="478"/>
      <c r="J105" s="323" t="s">
        <v>2092</v>
      </c>
      <c r="K105" s="312">
        <v>43126</v>
      </c>
      <c r="L105" s="312">
        <v>43456</v>
      </c>
      <c r="M105" s="315" t="s">
        <v>1182</v>
      </c>
      <c r="N105" s="313">
        <v>77759000</v>
      </c>
      <c r="O105" s="313">
        <v>77759000</v>
      </c>
      <c r="P105" s="422" t="s">
        <v>122</v>
      </c>
      <c r="Q105" s="422"/>
      <c r="R105" s="422"/>
      <c r="S105" s="84" t="s">
        <v>87</v>
      </c>
      <c r="T105" s="45" t="s">
        <v>123</v>
      </c>
      <c r="U105" s="85">
        <v>1</v>
      </c>
      <c r="V105" s="55">
        <v>1</v>
      </c>
      <c r="W105" s="55">
        <f t="shared" si="4"/>
        <v>1</v>
      </c>
      <c r="X105" s="301">
        <f t="shared" si="5"/>
        <v>1</v>
      </c>
      <c r="Y105" s="283">
        <f t="shared" si="6"/>
        <v>1</v>
      </c>
    </row>
    <row r="106" spans="1:25" s="86" customFormat="1" ht="215.25" customHeight="1" x14ac:dyDescent="0.25">
      <c r="A106" s="446" t="s">
        <v>117</v>
      </c>
      <c r="B106" s="446"/>
      <c r="C106" s="265"/>
      <c r="D106" s="309" t="s">
        <v>1179</v>
      </c>
      <c r="E106" s="310" t="s">
        <v>2101</v>
      </c>
      <c r="F106" s="477" t="s">
        <v>1180</v>
      </c>
      <c r="G106" s="478"/>
      <c r="H106" s="477" t="s">
        <v>1183</v>
      </c>
      <c r="I106" s="478"/>
      <c r="J106" s="316" t="s">
        <v>2092</v>
      </c>
      <c r="K106" s="312">
        <v>43126</v>
      </c>
      <c r="L106" s="312">
        <v>43456</v>
      </c>
      <c r="M106" s="315" t="s">
        <v>1184</v>
      </c>
      <c r="N106" s="313">
        <v>75638300</v>
      </c>
      <c r="O106" s="313">
        <v>75638300</v>
      </c>
      <c r="P106" s="422" t="s">
        <v>122</v>
      </c>
      <c r="Q106" s="422"/>
      <c r="R106" s="422"/>
      <c r="S106" s="84" t="s">
        <v>87</v>
      </c>
      <c r="T106" s="45" t="s">
        <v>123</v>
      </c>
      <c r="U106" s="85">
        <v>1</v>
      </c>
      <c r="V106" s="55">
        <v>1</v>
      </c>
      <c r="W106" s="55">
        <f t="shared" si="4"/>
        <v>1</v>
      </c>
      <c r="X106" s="301">
        <f t="shared" si="5"/>
        <v>1</v>
      </c>
      <c r="Y106" s="283">
        <f t="shared" si="6"/>
        <v>1</v>
      </c>
    </row>
    <row r="107" spans="1:25" s="86" customFormat="1" ht="215.25" customHeight="1" x14ac:dyDescent="0.25">
      <c r="A107" s="446" t="s">
        <v>117</v>
      </c>
      <c r="B107" s="446"/>
      <c r="C107" s="265"/>
      <c r="D107" s="309" t="s">
        <v>1179</v>
      </c>
      <c r="E107" s="310" t="s">
        <v>2101</v>
      </c>
      <c r="F107" s="477" t="s">
        <v>1180</v>
      </c>
      <c r="G107" s="478"/>
      <c r="H107" s="477" t="s">
        <v>1185</v>
      </c>
      <c r="I107" s="478"/>
      <c r="J107" s="316" t="s">
        <v>2092</v>
      </c>
      <c r="K107" s="312">
        <v>43126</v>
      </c>
      <c r="L107" s="312">
        <v>43456</v>
      </c>
      <c r="M107" s="315" t="s">
        <v>1186</v>
      </c>
      <c r="N107" s="313">
        <v>77759000</v>
      </c>
      <c r="O107" s="313">
        <v>77759000</v>
      </c>
      <c r="P107" s="422" t="s">
        <v>122</v>
      </c>
      <c r="Q107" s="422"/>
      <c r="R107" s="422"/>
      <c r="S107" s="84" t="s">
        <v>87</v>
      </c>
      <c r="T107" s="45" t="s">
        <v>123</v>
      </c>
      <c r="U107" s="85">
        <v>1</v>
      </c>
      <c r="V107" s="55">
        <v>1</v>
      </c>
      <c r="W107" s="55">
        <f t="shared" si="4"/>
        <v>1</v>
      </c>
      <c r="X107" s="301">
        <f t="shared" si="5"/>
        <v>1</v>
      </c>
      <c r="Y107" s="283">
        <f t="shared" si="6"/>
        <v>1</v>
      </c>
    </row>
    <row r="108" spans="1:25" s="86" customFormat="1" ht="215.25" customHeight="1" x14ac:dyDescent="0.25">
      <c r="A108" s="446" t="s">
        <v>117</v>
      </c>
      <c r="B108" s="446"/>
      <c r="C108" s="262"/>
      <c r="D108" s="309" t="s">
        <v>1179</v>
      </c>
      <c r="E108" s="310" t="s">
        <v>2101</v>
      </c>
      <c r="F108" s="477" t="s">
        <v>1180</v>
      </c>
      <c r="G108" s="478"/>
      <c r="H108" s="477" t="s">
        <v>1688</v>
      </c>
      <c r="I108" s="478"/>
      <c r="J108" s="323" t="s">
        <v>2094</v>
      </c>
      <c r="K108" s="312"/>
      <c r="L108" s="312"/>
      <c r="M108" s="315"/>
      <c r="N108" s="313">
        <v>2120700</v>
      </c>
      <c r="O108" s="313">
        <v>0</v>
      </c>
      <c r="P108" s="422" t="s">
        <v>122</v>
      </c>
      <c r="Q108" s="422"/>
      <c r="R108" s="422"/>
      <c r="S108" s="84" t="s">
        <v>87</v>
      </c>
      <c r="T108" s="45" t="s">
        <v>123</v>
      </c>
      <c r="U108" s="85">
        <v>1</v>
      </c>
      <c r="V108" s="55">
        <v>1</v>
      </c>
      <c r="W108" s="55">
        <f t="shared" si="4"/>
        <v>0</v>
      </c>
      <c r="X108" s="301">
        <f t="shared" si="5"/>
        <v>0</v>
      </c>
      <c r="Y108" s="283">
        <f t="shared" si="6"/>
        <v>0</v>
      </c>
    </row>
    <row r="109" spans="1:25" s="86" customFormat="1" ht="290.25" customHeight="1" x14ac:dyDescent="0.25">
      <c r="A109" s="476" t="s">
        <v>1187</v>
      </c>
      <c r="B109" s="476"/>
      <c r="C109" s="262" t="s">
        <v>1113</v>
      </c>
      <c r="D109" s="309" t="s">
        <v>255</v>
      </c>
      <c r="E109" s="310" t="s">
        <v>1082</v>
      </c>
      <c r="F109" s="447" t="s">
        <v>1143</v>
      </c>
      <c r="G109" s="447"/>
      <c r="H109" s="448" t="s">
        <v>1188</v>
      </c>
      <c r="I109" s="448"/>
      <c r="J109" s="323" t="s">
        <v>1116</v>
      </c>
      <c r="K109" s="312">
        <v>43101</v>
      </c>
      <c r="L109" s="312" t="s">
        <v>860</v>
      </c>
      <c r="M109" s="315" t="s">
        <v>257</v>
      </c>
      <c r="N109" s="314" t="s">
        <v>258</v>
      </c>
      <c r="O109" s="314" t="s">
        <v>258</v>
      </c>
      <c r="P109" s="422" t="s">
        <v>1189</v>
      </c>
      <c r="Q109" s="422"/>
      <c r="R109" s="422"/>
      <c r="S109" s="84" t="s">
        <v>55</v>
      </c>
      <c r="T109" s="45" t="s">
        <v>123</v>
      </c>
      <c r="U109" s="85" t="s">
        <v>500</v>
      </c>
      <c r="V109" s="55">
        <v>1</v>
      </c>
      <c r="W109" s="55">
        <v>1</v>
      </c>
      <c r="X109" s="56">
        <f t="shared" ref="X109:X123" si="7">+W109/V109</f>
        <v>1</v>
      </c>
      <c r="Y109" s="283">
        <f t="shared" ref="Y109:Y155" si="8">X109</f>
        <v>1</v>
      </c>
    </row>
    <row r="110" spans="1:25" s="86" customFormat="1" ht="215.25" customHeight="1" x14ac:dyDescent="0.25">
      <c r="A110" s="476" t="s">
        <v>1187</v>
      </c>
      <c r="B110" s="476"/>
      <c r="C110" s="262" t="s">
        <v>1113</v>
      </c>
      <c r="D110" s="309" t="s">
        <v>255</v>
      </c>
      <c r="E110" s="310" t="s">
        <v>1082</v>
      </c>
      <c r="F110" s="447" t="s">
        <v>1143</v>
      </c>
      <c r="G110" s="447"/>
      <c r="H110" s="448" t="s">
        <v>1190</v>
      </c>
      <c r="I110" s="448"/>
      <c r="J110" s="323" t="s">
        <v>1116</v>
      </c>
      <c r="K110" s="312">
        <v>43102</v>
      </c>
      <c r="L110" s="312">
        <v>43465</v>
      </c>
      <c r="M110" s="315" t="s">
        <v>257</v>
      </c>
      <c r="N110" s="314" t="s">
        <v>258</v>
      </c>
      <c r="O110" s="314" t="s">
        <v>258</v>
      </c>
      <c r="P110" s="422" t="s">
        <v>1189</v>
      </c>
      <c r="Q110" s="422"/>
      <c r="R110" s="422"/>
      <c r="S110" s="84" t="s">
        <v>55</v>
      </c>
      <c r="T110" s="45" t="s">
        <v>123</v>
      </c>
      <c r="U110" s="85" t="s">
        <v>500</v>
      </c>
      <c r="V110" s="55">
        <v>1</v>
      </c>
      <c r="W110" s="55">
        <v>1</v>
      </c>
      <c r="X110" s="56">
        <f t="shared" si="7"/>
        <v>1</v>
      </c>
      <c r="Y110" s="283">
        <f t="shared" si="8"/>
        <v>1</v>
      </c>
    </row>
    <row r="111" spans="1:25" s="86" customFormat="1" ht="215.25" customHeight="1" x14ac:dyDescent="0.25">
      <c r="A111" s="476" t="s">
        <v>1187</v>
      </c>
      <c r="B111" s="476"/>
      <c r="C111" s="262" t="s">
        <v>1113</v>
      </c>
      <c r="D111" s="309" t="s">
        <v>255</v>
      </c>
      <c r="E111" s="310" t="s">
        <v>1082</v>
      </c>
      <c r="F111" s="447" t="s">
        <v>1143</v>
      </c>
      <c r="G111" s="447"/>
      <c r="H111" s="448" t="s">
        <v>1191</v>
      </c>
      <c r="I111" s="448"/>
      <c r="J111" s="323" t="s">
        <v>1116</v>
      </c>
      <c r="K111" s="312">
        <v>43103</v>
      </c>
      <c r="L111" s="312">
        <v>43465</v>
      </c>
      <c r="M111" s="315" t="s">
        <v>257</v>
      </c>
      <c r="N111" s="314" t="s">
        <v>258</v>
      </c>
      <c r="O111" s="314" t="s">
        <v>258</v>
      </c>
      <c r="P111" s="422" t="s">
        <v>1189</v>
      </c>
      <c r="Q111" s="422"/>
      <c r="R111" s="422"/>
      <c r="S111" s="84" t="s">
        <v>55</v>
      </c>
      <c r="T111" s="45" t="s">
        <v>123</v>
      </c>
      <c r="U111" s="85" t="s">
        <v>500</v>
      </c>
      <c r="V111" s="55">
        <v>1</v>
      </c>
      <c r="W111" s="55">
        <v>1</v>
      </c>
      <c r="X111" s="56">
        <f t="shared" si="7"/>
        <v>1</v>
      </c>
      <c r="Y111" s="283">
        <f t="shared" si="8"/>
        <v>1</v>
      </c>
    </row>
    <row r="112" spans="1:25" s="86" customFormat="1" ht="215.25" customHeight="1" x14ac:dyDescent="0.25">
      <c r="A112" s="476" t="s">
        <v>1187</v>
      </c>
      <c r="B112" s="476"/>
      <c r="C112" s="262" t="s">
        <v>1113</v>
      </c>
      <c r="D112" s="309" t="s">
        <v>255</v>
      </c>
      <c r="E112" s="310" t="s">
        <v>1082</v>
      </c>
      <c r="F112" s="447" t="s">
        <v>1143</v>
      </c>
      <c r="G112" s="447"/>
      <c r="H112" s="448" t="s">
        <v>1192</v>
      </c>
      <c r="I112" s="448"/>
      <c r="J112" s="323" t="s">
        <v>1116</v>
      </c>
      <c r="K112" s="312">
        <v>43104</v>
      </c>
      <c r="L112" s="312">
        <v>43465</v>
      </c>
      <c r="M112" s="315" t="s">
        <v>257</v>
      </c>
      <c r="N112" s="314" t="s">
        <v>258</v>
      </c>
      <c r="O112" s="314" t="s">
        <v>258</v>
      </c>
      <c r="P112" s="422" t="s">
        <v>1193</v>
      </c>
      <c r="Q112" s="422"/>
      <c r="R112" s="422"/>
      <c r="S112" s="84" t="s">
        <v>55</v>
      </c>
      <c r="T112" s="45" t="s">
        <v>123</v>
      </c>
      <c r="U112" s="85" t="s">
        <v>1194</v>
      </c>
      <c r="V112" s="55">
        <v>1</v>
      </c>
      <c r="W112" s="55">
        <v>1</v>
      </c>
      <c r="X112" s="56">
        <f t="shared" si="7"/>
        <v>1</v>
      </c>
      <c r="Y112" s="283">
        <f t="shared" si="8"/>
        <v>1</v>
      </c>
    </row>
    <row r="113" spans="1:25" s="86" customFormat="1" ht="215.25" customHeight="1" x14ac:dyDescent="0.25">
      <c r="A113" s="476" t="s">
        <v>1187</v>
      </c>
      <c r="B113" s="476"/>
      <c r="C113" s="262" t="s">
        <v>1113</v>
      </c>
      <c r="D113" s="309" t="s">
        <v>255</v>
      </c>
      <c r="E113" s="310" t="s">
        <v>1082</v>
      </c>
      <c r="F113" s="447" t="s">
        <v>1143</v>
      </c>
      <c r="G113" s="447"/>
      <c r="H113" s="448" t="s">
        <v>1195</v>
      </c>
      <c r="I113" s="448"/>
      <c r="J113" s="323" t="s">
        <v>1116</v>
      </c>
      <c r="K113" s="312">
        <v>43105</v>
      </c>
      <c r="L113" s="312">
        <v>43465</v>
      </c>
      <c r="M113" s="315" t="s">
        <v>257</v>
      </c>
      <c r="N113" s="314" t="s">
        <v>258</v>
      </c>
      <c r="O113" s="314" t="s">
        <v>258</v>
      </c>
      <c r="P113" s="422" t="s">
        <v>1196</v>
      </c>
      <c r="Q113" s="422"/>
      <c r="R113" s="422"/>
      <c r="S113" s="84" t="s">
        <v>55</v>
      </c>
      <c r="T113" s="45" t="s">
        <v>123</v>
      </c>
      <c r="U113" s="85" t="s">
        <v>496</v>
      </c>
      <c r="V113" s="55">
        <v>1</v>
      </c>
      <c r="W113" s="55">
        <v>1</v>
      </c>
      <c r="X113" s="56">
        <f t="shared" si="7"/>
        <v>1</v>
      </c>
      <c r="Y113" s="283">
        <f t="shared" si="8"/>
        <v>1</v>
      </c>
    </row>
    <row r="114" spans="1:25" s="86" customFormat="1" ht="251.25" customHeight="1" x14ac:dyDescent="0.25">
      <c r="A114" s="476" t="s">
        <v>1197</v>
      </c>
      <c r="B114" s="476"/>
      <c r="C114" s="262" t="s">
        <v>1087</v>
      </c>
      <c r="D114" s="309" t="s">
        <v>255</v>
      </c>
      <c r="E114" s="310" t="s">
        <v>1082</v>
      </c>
      <c r="F114" s="447" t="s">
        <v>1143</v>
      </c>
      <c r="G114" s="447"/>
      <c r="H114" s="448" t="s">
        <v>1198</v>
      </c>
      <c r="I114" s="448"/>
      <c r="J114" s="323" t="s">
        <v>1071</v>
      </c>
      <c r="K114" s="312">
        <v>43281</v>
      </c>
      <c r="L114" s="312">
        <v>43465</v>
      </c>
      <c r="M114" s="315" t="s">
        <v>1199</v>
      </c>
      <c r="N114" s="314" t="s">
        <v>258</v>
      </c>
      <c r="O114" s="314" t="s">
        <v>258</v>
      </c>
      <c r="P114" s="422" t="s">
        <v>1200</v>
      </c>
      <c r="Q114" s="422"/>
      <c r="R114" s="422"/>
      <c r="S114" s="84" t="s">
        <v>55</v>
      </c>
      <c r="T114" s="45" t="s">
        <v>38</v>
      </c>
      <c r="U114" s="85">
        <v>1</v>
      </c>
      <c r="V114" s="55">
        <v>1</v>
      </c>
      <c r="W114" s="55">
        <v>1</v>
      </c>
      <c r="X114" s="56">
        <f t="shared" si="7"/>
        <v>1</v>
      </c>
      <c r="Y114" s="283">
        <f t="shared" si="8"/>
        <v>1</v>
      </c>
    </row>
    <row r="115" spans="1:25" s="86" customFormat="1" ht="258" customHeight="1" x14ac:dyDescent="0.25">
      <c r="A115" s="476" t="s">
        <v>1201</v>
      </c>
      <c r="B115" s="476"/>
      <c r="C115" s="262" t="s">
        <v>1087</v>
      </c>
      <c r="D115" s="309" t="s">
        <v>255</v>
      </c>
      <c r="E115" s="310" t="s">
        <v>1082</v>
      </c>
      <c r="F115" s="447" t="s">
        <v>1143</v>
      </c>
      <c r="G115" s="447"/>
      <c r="H115" s="448" t="s">
        <v>1202</v>
      </c>
      <c r="I115" s="448"/>
      <c r="J115" s="323" t="s">
        <v>1071</v>
      </c>
      <c r="K115" s="312">
        <v>43144</v>
      </c>
      <c r="L115" s="312">
        <v>43166</v>
      </c>
      <c r="M115" s="315" t="s">
        <v>1199</v>
      </c>
      <c r="N115" s="314" t="s">
        <v>258</v>
      </c>
      <c r="O115" s="314" t="s">
        <v>258</v>
      </c>
      <c r="P115" s="422" t="s">
        <v>1203</v>
      </c>
      <c r="Q115" s="422"/>
      <c r="R115" s="422"/>
      <c r="S115" s="84" t="s">
        <v>55</v>
      </c>
      <c r="T115" s="45" t="s">
        <v>123</v>
      </c>
      <c r="U115" s="85">
        <v>1</v>
      </c>
      <c r="V115" s="55">
        <v>1</v>
      </c>
      <c r="W115" s="55">
        <v>1</v>
      </c>
      <c r="X115" s="56">
        <f t="shared" si="7"/>
        <v>1</v>
      </c>
      <c r="Y115" s="283">
        <f t="shared" si="8"/>
        <v>1</v>
      </c>
    </row>
    <row r="116" spans="1:25" s="86" customFormat="1" ht="215.25" customHeight="1" x14ac:dyDescent="0.25">
      <c r="A116" s="476" t="s">
        <v>1201</v>
      </c>
      <c r="B116" s="476"/>
      <c r="C116" s="262" t="s">
        <v>1087</v>
      </c>
      <c r="D116" s="309" t="s">
        <v>255</v>
      </c>
      <c r="E116" s="310" t="s">
        <v>1082</v>
      </c>
      <c r="F116" s="447" t="s">
        <v>1143</v>
      </c>
      <c r="G116" s="447"/>
      <c r="H116" s="448" t="s">
        <v>1204</v>
      </c>
      <c r="I116" s="448"/>
      <c r="J116" s="323" t="s">
        <v>1071</v>
      </c>
      <c r="K116" s="312">
        <v>43202</v>
      </c>
      <c r="L116" s="312">
        <v>43202</v>
      </c>
      <c r="M116" s="315" t="s">
        <v>1199</v>
      </c>
      <c r="N116" s="314" t="s">
        <v>258</v>
      </c>
      <c r="O116" s="314" t="s">
        <v>258</v>
      </c>
      <c r="P116" s="422" t="s">
        <v>1205</v>
      </c>
      <c r="Q116" s="422"/>
      <c r="R116" s="422"/>
      <c r="S116" s="84" t="s">
        <v>55</v>
      </c>
      <c r="T116" s="45" t="s">
        <v>123</v>
      </c>
      <c r="U116" s="85">
        <v>1</v>
      </c>
      <c r="V116" s="55">
        <v>1</v>
      </c>
      <c r="W116" s="55">
        <v>1</v>
      </c>
      <c r="X116" s="56">
        <f t="shared" si="7"/>
        <v>1</v>
      </c>
      <c r="Y116" s="283">
        <f t="shared" si="8"/>
        <v>1</v>
      </c>
    </row>
    <row r="117" spans="1:25" s="86" customFormat="1" ht="215.25" customHeight="1" x14ac:dyDescent="0.25">
      <c r="A117" s="476" t="s">
        <v>1201</v>
      </c>
      <c r="B117" s="476"/>
      <c r="C117" s="262" t="s">
        <v>1087</v>
      </c>
      <c r="D117" s="309" t="s">
        <v>255</v>
      </c>
      <c r="E117" s="310" t="s">
        <v>1082</v>
      </c>
      <c r="F117" s="447" t="s">
        <v>1143</v>
      </c>
      <c r="G117" s="447"/>
      <c r="H117" s="448" t="s">
        <v>1206</v>
      </c>
      <c r="I117" s="448"/>
      <c r="J117" s="323" t="s">
        <v>1071</v>
      </c>
      <c r="K117" s="312">
        <v>43209</v>
      </c>
      <c r="L117" s="312" t="s">
        <v>1207</v>
      </c>
      <c r="M117" s="315" t="s">
        <v>1199</v>
      </c>
      <c r="N117" s="314" t="s">
        <v>258</v>
      </c>
      <c r="O117" s="314" t="s">
        <v>258</v>
      </c>
      <c r="P117" s="422" t="s">
        <v>1208</v>
      </c>
      <c r="Q117" s="422"/>
      <c r="R117" s="422"/>
      <c r="S117" s="84" t="s">
        <v>55</v>
      </c>
      <c r="T117" s="45" t="s">
        <v>123</v>
      </c>
      <c r="U117" s="85">
        <v>1</v>
      </c>
      <c r="V117" s="55">
        <v>1</v>
      </c>
      <c r="W117" s="55">
        <v>1</v>
      </c>
      <c r="X117" s="56">
        <f t="shared" si="7"/>
        <v>1</v>
      </c>
      <c r="Y117" s="283">
        <f t="shared" si="8"/>
        <v>1</v>
      </c>
    </row>
    <row r="118" spans="1:25" s="86" customFormat="1" ht="215.25" customHeight="1" x14ac:dyDescent="0.25">
      <c r="A118" s="476" t="s">
        <v>1201</v>
      </c>
      <c r="B118" s="476"/>
      <c r="C118" s="262" t="s">
        <v>1087</v>
      </c>
      <c r="D118" s="309" t="s">
        <v>255</v>
      </c>
      <c r="E118" s="310" t="s">
        <v>1082</v>
      </c>
      <c r="F118" s="447" t="s">
        <v>1143</v>
      </c>
      <c r="G118" s="447"/>
      <c r="H118" s="448" t="s">
        <v>1209</v>
      </c>
      <c r="I118" s="448"/>
      <c r="J118" s="323" t="s">
        <v>1071</v>
      </c>
      <c r="K118" s="312">
        <v>43191</v>
      </c>
      <c r="L118" s="312">
        <v>43224</v>
      </c>
      <c r="M118" s="315" t="s">
        <v>1199</v>
      </c>
      <c r="N118" s="314" t="s">
        <v>258</v>
      </c>
      <c r="O118" s="314" t="s">
        <v>258</v>
      </c>
      <c r="P118" s="422" t="s">
        <v>1210</v>
      </c>
      <c r="Q118" s="422"/>
      <c r="R118" s="422"/>
      <c r="S118" s="84" t="s">
        <v>55</v>
      </c>
      <c r="T118" s="45" t="s">
        <v>123</v>
      </c>
      <c r="U118" s="85">
        <v>1</v>
      </c>
      <c r="V118" s="55">
        <v>1</v>
      </c>
      <c r="W118" s="55">
        <v>1</v>
      </c>
      <c r="X118" s="56">
        <f t="shared" si="7"/>
        <v>1</v>
      </c>
      <c r="Y118" s="283">
        <f t="shared" si="8"/>
        <v>1</v>
      </c>
    </row>
    <row r="119" spans="1:25" s="86" customFormat="1" ht="215.25" customHeight="1" x14ac:dyDescent="0.25">
      <c r="A119" s="476" t="s">
        <v>1201</v>
      </c>
      <c r="B119" s="476"/>
      <c r="C119" s="262" t="s">
        <v>1087</v>
      </c>
      <c r="D119" s="309" t="s">
        <v>255</v>
      </c>
      <c r="E119" s="310" t="s">
        <v>1082</v>
      </c>
      <c r="F119" s="447" t="s">
        <v>1143</v>
      </c>
      <c r="G119" s="447"/>
      <c r="H119" s="448" t="s">
        <v>1211</v>
      </c>
      <c r="I119" s="448"/>
      <c r="J119" s="323" t="s">
        <v>1071</v>
      </c>
      <c r="K119" s="312">
        <v>43222</v>
      </c>
      <c r="L119" s="312">
        <v>43224</v>
      </c>
      <c r="M119" s="315" t="s">
        <v>1199</v>
      </c>
      <c r="N119" s="314" t="s">
        <v>258</v>
      </c>
      <c r="O119" s="314" t="s">
        <v>258</v>
      </c>
      <c r="P119" s="422" t="s">
        <v>1212</v>
      </c>
      <c r="Q119" s="422"/>
      <c r="R119" s="422"/>
      <c r="S119" s="84" t="s">
        <v>55</v>
      </c>
      <c r="T119" s="45" t="s">
        <v>123</v>
      </c>
      <c r="U119" s="85">
        <v>1</v>
      </c>
      <c r="V119" s="55">
        <v>1</v>
      </c>
      <c r="W119" s="55">
        <v>1</v>
      </c>
      <c r="X119" s="56">
        <f t="shared" si="7"/>
        <v>1</v>
      </c>
      <c r="Y119" s="283">
        <f t="shared" si="8"/>
        <v>1</v>
      </c>
    </row>
    <row r="120" spans="1:25" s="86" customFormat="1" ht="215.25" customHeight="1" x14ac:dyDescent="0.25">
      <c r="A120" s="476" t="s">
        <v>1201</v>
      </c>
      <c r="B120" s="476"/>
      <c r="C120" s="262" t="s">
        <v>1087</v>
      </c>
      <c r="D120" s="309" t="s">
        <v>255</v>
      </c>
      <c r="E120" s="310" t="s">
        <v>1082</v>
      </c>
      <c r="F120" s="447" t="s">
        <v>1143</v>
      </c>
      <c r="G120" s="447"/>
      <c r="H120" s="448" t="s">
        <v>1213</v>
      </c>
      <c r="I120" s="448"/>
      <c r="J120" s="323" t="s">
        <v>1071</v>
      </c>
      <c r="K120" s="312">
        <v>43225</v>
      </c>
      <c r="L120" s="312">
        <v>43245</v>
      </c>
      <c r="M120" s="315" t="s">
        <v>1199</v>
      </c>
      <c r="N120" s="314" t="s">
        <v>258</v>
      </c>
      <c r="O120" s="314" t="s">
        <v>258</v>
      </c>
      <c r="P120" s="422" t="s">
        <v>1214</v>
      </c>
      <c r="Q120" s="422"/>
      <c r="R120" s="422"/>
      <c r="S120" s="84" t="s">
        <v>55</v>
      </c>
      <c r="T120" s="45" t="s">
        <v>123</v>
      </c>
      <c r="U120" s="85">
        <v>1</v>
      </c>
      <c r="V120" s="55">
        <v>1</v>
      </c>
      <c r="W120" s="55">
        <v>1</v>
      </c>
      <c r="X120" s="56">
        <f t="shared" si="7"/>
        <v>1</v>
      </c>
      <c r="Y120" s="283">
        <f t="shared" si="8"/>
        <v>1</v>
      </c>
    </row>
    <row r="121" spans="1:25" s="86" customFormat="1" ht="215.25" customHeight="1" x14ac:dyDescent="0.25">
      <c r="A121" s="476" t="s">
        <v>1201</v>
      </c>
      <c r="B121" s="476"/>
      <c r="C121" s="262" t="s">
        <v>1087</v>
      </c>
      <c r="D121" s="309" t="s">
        <v>255</v>
      </c>
      <c r="E121" s="310" t="s">
        <v>1082</v>
      </c>
      <c r="F121" s="447" t="s">
        <v>1143</v>
      </c>
      <c r="G121" s="447"/>
      <c r="H121" s="448" t="s">
        <v>1215</v>
      </c>
      <c r="I121" s="448"/>
      <c r="J121" s="323" t="s">
        <v>1071</v>
      </c>
      <c r="K121" s="312">
        <v>43246</v>
      </c>
      <c r="L121" s="312">
        <v>43251</v>
      </c>
      <c r="M121" s="315" t="s">
        <v>1199</v>
      </c>
      <c r="N121" s="314" t="s">
        <v>258</v>
      </c>
      <c r="O121" s="314" t="s">
        <v>258</v>
      </c>
      <c r="P121" s="422" t="s">
        <v>1216</v>
      </c>
      <c r="Q121" s="422"/>
      <c r="R121" s="422"/>
      <c r="S121" s="84" t="s">
        <v>55</v>
      </c>
      <c r="T121" s="45" t="s">
        <v>123</v>
      </c>
      <c r="U121" s="85">
        <v>1</v>
      </c>
      <c r="V121" s="55">
        <v>1</v>
      </c>
      <c r="W121" s="55">
        <v>1</v>
      </c>
      <c r="X121" s="56">
        <f t="shared" si="7"/>
        <v>1</v>
      </c>
      <c r="Y121" s="283">
        <f t="shared" si="8"/>
        <v>1</v>
      </c>
    </row>
    <row r="122" spans="1:25" s="86" customFormat="1" ht="215.25" customHeight="1" x14ac:dyDescent="0.25">
      <c r="A122" s="476" t="s">
        <v>1217</v>
      </c>
      <c r="B122" s="476"/>
      <c r="C122" s="262" t="s">
        <v>1087</v>
      </c>
      <c r="D122" s="309" t="s">
        <v>255</v>
      </c>
      <c r="E122" s="310" t="s">
        <v>1082</v>
      </c>
      <c r="F122" s="447" t="s">
        <v>1143</v>
      </c>
      <c r="G122" s="447"/>
      <c r="H122" s="448" t="s">
        <v>1218</v>
      </c>
      <c r="I122" s="448"/>
      <c r="J122" s="323" t="s">
        <v>1071</v>
      </c>
      <c r="K122" s="312">
        <v>43225</v>
      </c>
      <c r="L122" s="312">
        <v>43245</v>
      </c>
      <c r="M122" s="315" t="s">
        <v>1199</v>
      </c>
      <c r="N122" s="314" t="s">
        <v>258</v>
      </c>
      <c r="O122" s="314" t="s">
        <v>258</v>
      </c>
      <c r="P122" s="422" t="s">
        <v>1219</v>
      </c>
      <c r="Q122" s="422"/>
      <c r="R122" s="422"/>
      <c r="S122" s="84" t="s">
        <v>55</v>
      </c>
      <c r="T122" s="45" t="s">
        <v>123</v>
      </c>
      <c r="U122" s="85">
        <v>1</v>
      </c>
      <c r="V122" s="55">
        <v>1</v>
      </c>
      <c r="W122" s="55">
        <v>1</v>
      </c>
      <c r="X122" s="56">
        <f t="shared" si="7"/>
        <v>1</v>
      </c>
      <c r="Y122" s="283">
        <f t="shared" si="8"/>
        <v>1</v>
      </c>
    </row>
    <row r="123" spans="1:25" s="86" customFormat="1" ht="215.25" customHeight="1" x14ac:dyDescent="0.25">
      <c r="A123" s="476" t="s">
        <v>1217</v>
      </c>
      <c r="B123" s="476"/>
      <c r="C123" s="262" t="s">
        <v>1087</v>
      </c>
      <c r="D123" s="309" t="s">
        <v>255</v>
      </c>
      <c r="E123" s="310" t="s">
        <v>1082</v>
      </c>
      <c r="F123" s="447" t="s">
        <v>1143</v>
      </c>
      <c r="G123" s="447"/>
      <c r="H123" s="448" t="s">
        <v>1220</v>
      </c>
      <c r="I123" s="448"/>
      <c r="J123" s="323" t="s">
        <v>1071</v>
      </c>
      <c r="K123" s="312">
        <v>43225</v>
      </c>
      <c r="L123" s="312">
        <v>43245</v>
      </c>
      <c r="M123" s="315" t="s">
        <v>1199</v>
      </c>
      <c r="N123" s="314" t="s">
        <v>258</v>
      </c>
      <c r="O123" s="314" t="s">
        <v>258</v>
      </c>
      <c r="P123" s="422" t="s">
        <v>1221</v>
      </c>
      <c r="Q123" s="422"/>
      <c r="R123" s="422"/>
      <c r="S123" s="84" t="s">
        <v>55</v>
      </c>
      <c r="T123" s="45" t="s">
        <v>123</v>
      </c>
      <c r="U123" s="85">
        <v>1</v>
      </c>
      <c r="V123" s="55">
        <v>1</v>
      </c>
      <c r="W123" s="55">
        <v>1</v>
      </c>
      <c r="X123" s="56">
        <f t="shared" si="7"/>
        <v>1</v>
      </c>
      <c r="Y123" s="283">
        <f t="shared" si="8"/>
        <v>1</v>
      </c>
    </row>
    <row r="124" spans="1:25" s="86" customFormat="1" ht="215.25" customHeight="1" x14ac:dyDescent="0.25">
      <c r="A124" s="476" t="s">
        <v>1222</v>
      </c>
      <c r="B124" s="476"/>
      <c r="C124" s="262" t="s">
        <v>1087</v>
      </c>
      <c r="D124" s="309" t="s">
        <v>255</v>
      </c>
      <c r="E124" s="310" t="s">
        <v>1082</v>
      </c>
      <c r="F124" s="447" t="s">
        <v>1143</v>
      </c>
      <c r="G124" s="447"/>
      <c r="H124" s="448" t="s">
        <v>1223</v>
      </c>
      <c r="I124" s="448"/>
      <c r="J124" s="323" t="s">
        <v>1071</v>
      </c>
      <c r="K124" s="312">
        <v>43225</v>
      </c>
      <c r="L124" s="312">
        <v>43245</v>
      </c>
      <c r="M124" s="315" t="s">
        <v>1199</v>
      </c>
      <c r="N124" s="314" t="s">
        <v>258</v>
      </c>
      <c r="O124" s="314" t="s">
        <v>258</v>
      </c>
      <c r="P124" s="422" t="s">
        <v>1224</v>
      </c>
      <c r="Q124" s="422"/>
      <c r="R124" s="422"/>
      <c r="S124" s="84" t="s">
        <v>55</v>
      </c>
      <c r="T124" s="45" t="s">
        <v>123</v>
      </c>
      <c r="U124" s="85">
        <v>1</v>
      </c>
      <c r="V124" s="55">
        <v>1</v>
      </c>
      <c r="W124" s="55">
        <v>1</v>
      </c>
      <c r="X124" s="56">
        <f t="shared" ref="X124:X155" si="9">+W124/V124</f>
        <v>1</v>
      </c>
      <c r="Y124" s="283">
        <f t="shared" si="8"/>
        <v>1</v>
      </c>
    </row>
    <row r="125" spans="1:25" s="86" customFormat="1" ht="215.25" customHeight="1" x14ac:dyDescent="0.25">
      <c r="A125" s="476" t="s">
        <v>1222</v>
      </c>
      <c r="B125" s="476"/>
      <c r="C125" s="262" t="s">
        <v>1087</v>
      </c>
      <c r="D125" s="309" t="s">
        <v>255</v>
      </c>
      <c r="E125" s="310" t="s">
        <v>1082</v>
      </c>
      <c r="F125" s="447" t="s">
        <v>1143</v>
      </c>
      <c r="G125" s="447"/>
      <c r="H125" s="448" t="s">
        <v>1225</v>
      </c>
      <c r="I125" s="448"/>
      <c r="J125" s="323" t="s">
        <v>1071</v>
      </c>
      <c r="K125" s="312">
        <v>43252</v>
      </c>
      <c r="L125" s="312">
        <v>43295</v>
      </c>
      <c r="M125" s="315" t="s">
        <v>1199</v>
      </c>
      <c r="N125" s="314" t="s">
        <v>258</v>
      </c>
      <c r="O125" s="314" t="s">
        <v>258</v>
      </c>
      <c r="P125" s="422" t="s">
        <v>1226</v>
      </c>
      <c r="Q125" s="422"/>
      <c r="R125" s="422"/>
      <c r="S125" s="84" t="s">
        <v>55</v>
      </c>
      <c r="T125" s="45" t="s">
        <v>123</v>
      </c>
      <c r="U125" s="85">
        <v>1</v>
      </c>
      <c r="V125" s="55">
        <v>1</v>
      </c>
      <c r="W125" s="55">
        <v>1</v>
      </c>
      <c r="X125" s="56">
        <f t="shared" si="9"/>
        <v>1</v>
      </c>
      <c r="Y125" s="283">
        <f t="shared" si="8"/>
        <v>1</v>
      </c>
    </row>
    <row r="126" spans="1:25" s="86" customFormat="1" ht="215.25" customHeight="1" x14ac:dyDescent="0.25">
      <c r="A126" s="476" t="s">
        <v>1222</v>
      </c>
      <c r="B126" s="476"/>
      <c r="C126" s="262" t="s">
        <v>1087</v>
      </c>
      <c r="D126" s="309" t="s">
        <v>255</v>
      </c>
      <c r="E126" s="310" t="s">
        <v>1082</v>
      </c>
      <c r="F126" s="447" t="s">
        <v>1143</v>
      </c>
      <c r="G126" s="447"/>
      <c r="H126" s="448" t="s">
        <v>1227</v>
      </c>
      <c r="I126" s="448"/>
      <c r="J126" s="323" t="s">
        <v>1071</v>
      </c>
      <c r="K126" s="312">
        <v>43296</v>
      </c>
      <c r="L126" s="312">
        <v>43311</v>
      </c>
      <c r="M126" s="315" t="s">
        <v>1199</v>
      </c>
      <c r="N126" s="314" t="s">
        <v>258</v>
      </c>
      <c r="O126" s="314" t="s">
        <v>258</v>
      </c>
      <c r="P126" s="422" t="s">
        <v>1228</v>
      </c>
      <c r="Q126" s="422"/>
      <c r="R126" s="422"/>
      <c r="S126" s="84" t="s">
        <v>55</v>
      </c>
      <c r="T126" s="45" t="s">
        <v>123</v>
      </c>
      <c r="U126" s="85">
        <v>1</v>
      </c>
      <c r="V126" s="55">
        <v>1</v>
      </c>
      <c r="W126" s="55">
        <v>1</v>
      </c>
      <c r="X126" s="56">
        <f t="shared" si="9"/>
        <v>1</v>
      </c>
      <c r="Y126" s="283">
        <f t="shared" si="8"/>
        <v>1</v>
      </c>
    </row>
    <row r="127" spans="1:25" s="86" customFormat="1" ht="215.25" customHeight="1" x14ac:dyDescent="0.25">
      <c r="A127" s="476" t="s">
        <v>1229</v>
      </c>
      <c r="B127" s="476"/>
      <c r="C127" s="262" t="s">
        <v>1087</v>
      </c>
      <c r="D127" s="309" t="s">
        <v>255</v>
      </c>
      <c r="E127" s="310" t="s">
        <v>1082</v>
      </c>
      <c r="F127" s="447" t="s">
        <v>1143</v>
      </c>
      <c r="G127" s="447"/>
      <c r="H127" s="448" t="s">
        <v>1230</v>
      </c>
      <c r="I127" s="448"/>
      <c r="J127" s="323" t="s">
        <v>1071</v>
      </c>
      <c r="K127" s="312">
        <v>43313</v>
      </c>
      <c r="L127" s="312">
        <v>43404</v>
      </c>
      <c r="M127" s="315" t="s">
        <v>1199</v>
      </c>
      <c r="N127" s="314" t="s">
        <v>258</v>
      </c>
      <c r="O127" s="314" t="s">
        <v>258</v>
      </c>
      <c r="P127" s="422" t="s">
        <v>1231</v>
      </c>
      <c r="Q127" s="422"/>
      <c r="R127" s="422"/>
      <c r="S127" s="84" t="s">
        <v>55</v>
      </c>
      <c r="T127" s="45" t="s">
        <v>123</v>
      </c>
      <c r="U127" s="85">
        <v>1</v>
      </c>
      <c r="V127" s="55">
        <v>1</v>
      </c>
      <c r="W127" s="55">
        <v>1</v>
      </c>
      <c r="X127" s="56">
        <f t="shared" si="9"/>
        <v>1</v>
      </c>
      <c r="Y127" s="283">
        <f t="shared" si="8"/>
        <v>1</v>
      </c>
    </row>
    <row r="128" spans="1:25" s="86" customFormat="1" ht="215.25" customHeight="1" x14ac:dyDescent="0.25">
      <c r="A128" s="476" t="s">
        <v>1232</v>
      </c>
      <c r="B128" s="476"/>
      <c r="C128" s="262" t="s">
        <v>1087</v>
      </c>
      <c r="D128" s="309" t="s">
        <v>255</v>
      </c>
      <c r="E128" s="310" t="s">
        <v>1082</v>
      </c>
      <c r="F128" s="447" t="s">
        <v>1143</v>
      </c>
      <c r="G128" s="447"/>
      <c r="H128" s="448" t="s">
        <v>1233</v>
      </c>
      <c r="I128" s="448"/>
      <c r="J128" s="323" t="s">
        <v>1071</v>
      </c>
      <c r="K128" s="312">
        <v>43405</v>
      </c>
      <c r="L128" s="312">
        <v>43418</v>
      </c>
      <c r="M128" s="315" t="s">
        <v>1199</v>
      </c>
      <c r="N128" s="314" t="s">
        <v>258</v>
      </c>
      <c r="O128" s="314" t="s">
        <v>258</v>
      </c>
      <c r="P128" s="422" t="s">
        <v>1226</v>
      </c>
      <c r="Q128" s="422"/>
      <c r="R128" s="422"/>
      <c r="S128" s="84" t="s">
        <v>55</v>
      </c>
      <c r="T128" s="45" t="s">
        <v>123</v>
      </c>
      <c r="U128" s="85">
        <v>1</v>
      </c>
      <c r="V128" s="55">
        <v>1</v>
      </c>
      <c r="W128" s="55">
        <v>1</v>
      </c>
      <c r="X128" s="56">
        <f t="shared" si="9"/>
        <v>1</v>
      </c>
      <c r="Y128" s="283">
        <f t="shared" si="8"/>
        <v>1</v>
      </c>
    </row>
    <row r="129" spans="1:25" s="86" customFormat="1" ht="215.25" customHeight="1" x14ac:dyDescent="0.25">
      <c r="A129" s="476" t="s">
        <v>1232</v>
      </c>
      <c r="B129" s="476"/>
      <c r="C129" s="262" t="s">
        <v>1087</v>
      </c>
      <c r="D129" s="309" t="s">
        <v>255</v>
      </c>
      <c r="E129" s="310" t="s">
        <v>1082</v>
      </c>
      <c r="F129" s="447" t="s">
        <v>1143</v>
      </c>
      <c r="G129" s="447"/>
      <c r="H129" s="448" t="s">
        <v>1234</v>
      </c>
      <c r="I129" s="448"/>
      <c r="J129" s="323" t="s">
        <v>1071</v>
      </c>
      <c r="K129" s="312">
        <v>43419</v>
      </c>
      <c r="L129" s="312">
        <v>43434</v>
      </c>
      <c r="M129" s="315" t="s">
        <v>1199</v>
      </c>
      <c r="N129" s="314" t="s">
        <v>258</v>
      </c>
      <c r="O129" s="314" t="s">
        <v>258</v>
      </c>
      <c r="P129" s="422" t="s">
        <v>1235</v>
      </c>
      <c r="Q129" s="422"/>
      <c r="R129" s="422"/>
      <c r="S129" s="84" t="s">
        <v>55</v>
      </c>
      <c r="T129" s="45" t="s">
        <v>123</v>
      </c>
      <c r="U129" s="85">
        <v>1</v>
      </c>
      <c r="V129" s="55">
        <v>1</v>
      </c>
      <c r="W129" s="55">
        <v>1</v>
      </c>
      <c r="X129" s="56">
        <f t="shared" si="9"/>
        <v>1</v>
      </c>
      <c r="Y129" s="283">
        <f t="shared" si="8"/>
        <v>1</v>
      </c>
    </row>
    <row r="130" spans="1:25" s="86" customFormat="1" ht="300" customHeight="1" x14ac:dyDescent="0.25">
      <c r="A130" s="476" t="s">
        <v>1236</v>
      </c>
      <c r="B130" s="476"/>
      <c r="C130" s="265" t="s">
        <v>428</v>
      </c>
      <c r="D130" s="309" t="s">
        <v>255</v>
      </c>
      <c r="E130" s="310" t="s">
        <v>1082</v>
      </c>
      <c r="F130" s="447" t="s">
        <v>1143</v>
      </c>
      <c r="G130" s="447"/>
      <c r="H130" s="448" t="s">
        <v>1237</v>
      </c>
      <c r="I130" s="448"/>
      <c r="J130" s="316" t="s">
        <v>448</v>
      </c>
      <c r="K130" s="312">
        <v>43130</v>
      </c>
      <c r="L130" s="312" t="s">
        <v>1238</v>
      </c>
      <c r="M130" s="315" t="s">
        <v>1199</v>
      </c>
      <c r="N130" s="314" t="s">
        <v>258</v>
      </c>
      <c r="O130" s="314" t="s">
        <v>258</v>
      </c>
      <c r="P130" s="422" t="s">
        <v>1239</v>
      </c>
      <c r="Q130" s="422"/>
      <c r="R130" s="422"/>
      <c r="S130" s="84" t="s">
        <v>55</v>
      </c>
      <c r="T130" s="45" t="s">
        <v>123</v>
      </c>
      <c r="U130" s="85">
        <v>1</v>
      </c>
      <c r="V130" s="55">
        <v>1</v>
      </c>
      <c r="W130" s="241">
        <v>0</v>
      </c>
      <c r="X130" s="56">
        <f t="shared" si="9"/>
        <v>0</v>
      </c>
      <c r="Y130" s="283">
        <f t="shared" si="8"/>
        <v>0</v>
      </c>
    </row>
    <row r="131" spans="1:25" s="86" customFormat="1" ht="215.25" customHeight="1" x14ac:dyDescent="0.25">
      <c r="A131" s="476" t="s">
        <v>1236</v>
      </c>
      <c r="B131" s="476"/>
      <c r="C131" s="265" t="s">
        <v>428</v>
      </c>
      <c r="D131" s="309" t="s">
        <v>255</v>
      </c>
      <c r="E131" s="310" t="s">
        <v>1082</v>
      </c>
      <c r="F131" s="447" t="s">
        <v>1143</v>
      </c>
      <c r="G131" s="447"/>
      <c r="H131" s="448" t="s">
        <v>904</v>
      </c>
      <c r="I131" s="448"/>
      <c r="J131" s="316" t="s">
        <v>448</v>
      </c>
      <c r="K131" s="312">
        <v>43130</v>
      </c>
      <c r="L131" s="312" t="s">
        <v>939</v>
      </c>
      <c r="M131" s="315" t="s">
        <v>1199</v>
      </c>
      <c r="N131" s="314" t="s">
        <v>258</v>
      </c>
      <c r="O131" s="314" t="s">
        <v>258</v>
      </c>
      <c r="P131" s="422" t="s">
        <v>1240</v>
      </c>
      <c r="Q131" s="422"/>
      <c r="R131" s="422"/>
      <c r="S131" s="84" t="s">
        <v>55</v>
      </c>
      <c r="T131" s="45" t="s">
        <v>123</v>
      </c>
      <c r="U131" s="85">
        <v>1</v>
      </c>
      <c r="V131" s="55">
        <v>1</v>
      </c>
      <c r="W131" s="241">
        <v>0</v>
      </c>
      <c r="X131" s="56">
        <f t="shared" si="9"/>
        <v>0</v>
      </c>
      <c r="Y131" s="283">
        <f t="shared" si="8"/>
        <v>0</v>
      </c>
    </row>
    <row r="132" spans="1:25" s="86" customFormat="1" ht="215.25" customHeight="1" x14ac:dyDescent="0.25">
      <c r="A132" s="446" t="s">
        <v>1241</v>
      </c>
      <c r="B132" s="446"/>
      <c r="C132" s="262" t="s">
        <v>1087</v>
      </c>
      <c r="D132" s="309" t="s">
        <v>255</v>
      </c>
      <c r="E132" s="310" t="s">
        <v>1082</v>
      </c>
      <c r="F132" s="447" t="s">
        <v>1143</v>
      </c>
      <c r="G132" s="447"/>
      <c r="H132" s="448" t="s">
        <v>1242</v>
      </c>
      <c r="I132" s="448"/>
      <c r="J132" s="323" t="s">
        <v>1071</v>
      </c>
      <c r="K132" s="312">
        <v>43101</v>
      </c>
      <c r="L132" s="312" t="s">
        <v>1243</v>
      </c>
      <c r="M132" s="315" t="s">
        <v>1244</v>
      </c>
      <c r="N132" s="314" t="s">
        <v>258</v>
      </c>
      <c r="O132" s="314" t="s">
        <v>258</v>
      </c>
      <c r="P132" s="422" t="s">
        <v>1245</v>
      </c>
      <c r="Q132" s="422"/>
      <c r="R132" s="422"/>
      <c r="S132" s="84" t="s">
        <v>55</v>
      </c>
      <c r="T132" s="45" t="s">
        <v>123</v>
      </c>
      <c r="U132" s="85">
        <v>1</v>
      </c>
      <c r="V132" s="55">
        <f>+U132</f>
        <v>1</v>
      </c>
      <c r="W132" s="55">
        <v>1</v>
      </c>
      <c r="X132" s="56">
        <f t="shared" si="9"/>
        <v>1</v>
      </c>
      <c r="Y132" s="283">
        <f t="shared" si="8"/>
        <v>1</v>
      </c>
    </row>
    <row r="133" spans="1:25" s="86" customFormat="1" ht="215.25" customHeight="1" x14ac:dyDescent="0.25">
      <c r="A133" s="446" t="s">
        <v>1241</v>
      </c>
      <c r="B133" s="446"/>
      <c r="C133" s="262" t="s">
        <v>1087</v>
      </c>
      <c r="D133" s="309" t="s">
        <v>255</v>
      </c>
      <c r="E133" s="310" t="s">
        <v>1082</v>
      </c>
      <c r="F133" s="447" t="s">
        <v>1143</v>
      </c>
      <c r="G133" s="447"/>
      <c r="H133" s="475" t="s">
        <v>1246</v>
      </c>
      <c r="I133" s="475"/>
      <c r="J133" s="323" t="s">
        <v>1071</v>
      </c>
      <c r="K133" s="312">
        <v>43101</v>
      </c>
      <c r="L133" s="312" t="s">
        <v>1247</v>
      </c>
      <c r="M133" s="315" t="s">
        <v>1248</v>
      </c>
      <c r="N133" s="314" t="s">
        <v>258</v>
      </c>
      <c r="O133" s="314" t="s">
        <v>258</v>
      </c>
      <c r="P133" s="422" t="s">
        <v>1245</v>
      </c>
      <c r="Q133" s="422"/>
      <c r="R133" s="422"/>
      <c r="S133" s="84" t="s">
        <v>55</v>
      </c>
      <c r="T133" s="45" t="s">
        <v>123</v>
      </c>
      <c r="U133" s="85">
        <v>1</v>
      </c>
      <c r="V133" s="55">
        <f t="shared" ref="V133:W195" si="10">+U133</f>
        <v>1</v>
      </c>
      <c r="W133" s="55">
        <f t="shared" si="10"/>
        <v>1</v>
      </c>
      <c r="X133" s="56">
        <f t="shared" si="9"/>
        <v>1</v>
      </c>
      <c r="Y133" s="283">
        <f t="shared" si="8"/>
        <v>1</v>
      </c>
    </row>
    <row r="134" spans="1:25" s="86" customFormat="1" ht="215.25" customHeight="1" x14ac:dyDescent="0.25">
      <c r="A134" s="446" t="s">
        <v>1241</v>
      </c>
      <c r="B134" s="446"/>
      <c r="C134" s="262" t="s">
        <v>1087</v>
      </c>
      <c r="D134" s="309" t="s">
        <v>255</v>
      </c>
      <c r="E134" s="310" t="s">
        <v>1082</v>
      </c>
      <c r="F134" s="447" t="s">
        <v>1143</v>
      </c>
      <c r="G134" s="447"/>
      <c r="H134" s="475" t="s">
        <v>1249</v>
      </c>
      <c r="I134" s="475"/>
      <c r="J134" s="323" t="s">
        <v>1071</v>
      </c>
      <c r="K134" s="312">
        <v>43101</v>
      </c>
      <c r="L134" s="312" t="s">
        <v>1250</v>
      </c>
      <c r="M134" s="315" t="s">
        <v>1251</v>
      </c>
      <c r="N134" s="314" t="s">
        <v>258</v>
      </c>
      <c r="O134" s="314" t="s">
        <v>258</v>
      </c>
      <c r="P134" s="422" t="s">
        <v>1245</v>
      </c>
      <c r="Q134" s="422"/>
      <c r="R134" s="422"/>
      <c r="S134" s="84" t="s">
        <v>55</v>
      </c>
      <c r="T134" s="45" t="s">
        <v>123</v>
      </c>
      <c r="U134" s="85">
        <v>1</v>
      </c>
      <c r="V134" s="55">
        <f t="shared" si="10"/>
        <v>1</v>
      </c>
      <c r="W134" s="55">
        <f t="shared" si="10"/>
        <v>1</v>
      </c>
      <c r="X134" s="56">
        <f t="shared" si="9"/>
        <v>1</v>
      </c>
      <c r="Y134" s="283">
        <f t="shared" si="8"/>
        <v>1</v>
      </c>
    </row>
    <row r="135" spans="1:25" s="86" customFormat="1" ht="215.25" customHeight="1" x14ac:dyDescent="0.25">
      <c r="A135" s="446" t="s">
        <v>1241</v>
      </c>
      <c r="B135" s="446"/>
      <c r="C135" s="262" t="s">
        <v>1087</v>
      </c>
      <c r="D135" s="309" t="s">
        <v>255</v>
      </c>
      <c r="E135" s="310" t="s">
        <v>1082</v>
      </c>
      <c r="F135" s="447" t="s">
        <v>1143</v>
      </c>
      <c r="G135" s="447"/>
      <c r="H135" s="475" t="s">
        <v>1252</v>
      </c>
      <c r="I135" s="475"/>
      <c r="J135" s="323" t="s">
        <v>1071</v>
      </c>
      <c r="K135" s="312">
        <v>43101</v>
      </c>
      <c r="L135" s="312" t="s">
        <v>1253</v>
      </c>
      <c r="M135" s="315" t="s">
        <v>1254</v>
      </c>
      <c r="N135" s="314" t="s">
        <v>258</v>
      </c>
      <c r="O135" s="314" t="s">
        <v>258</v>
      </c>
      <c r="P135" s="422" t="s">
        <v>1245</v>
      </c>
      <c r="Q135" s="422"/>
      <c r="R135" s="422"/>
      <c r="S135" s="84" t="s">
        <v>55</v>
      </c>
      <c r="T135" s="45" t="s">
        <v>123</v>
      </c>
      <c r="U135" s="85">
        <v>1</v>
      </c>
      <c r="V135" s="55">
        <f t="shared" si="10"/>
        <v>1</v>
      </c>
      <c r="W135" s="55">
        <f t="shared" si="10"/>
        <v>1</v>
      </c>
      <c r="X135" s="56">
        <f t="shared" si="9"/>
        <v>1</v>
      </c>
      <c r="Y135" s="283">
        <f t="shared" si="8"/>
        <v>1</v>
      </c>
    </row>
    <row r="136" spans="1:25" s="86" customFormat="1" ht="215.25" customHeight="1" x14ac:dyDescent="0.25">
      <c r="A136" s="446" t="s">
        <v>1241</v>
      </c>
      <c r="B136" s="446"/>
      <c r="C136" s="262" t="s">
        <v>1087</v>
      </c>
      <c r="D136" s="309" t="s">
        <v>255</v>
      </c>
      <c r="E136" s="310" t="s">
        <v>1082</v>
      </c>
      <c r="F136" s="447" t="s">
        <v>1143</v>
      </c>
      <c r="G136" s="447"/>
      <c r="H136" s="448" t="s">
        <v>1255</v>
      </c>
      <c r="I136" s="448"/>
      <c r="J136" s="323" t="s">
        <v>1071</v>
      </c>
      <c r="K136" s="312">
        <v>43101</v>
      </c>
      <c r="L136" s="312" t="s">
        <v>1256</v>
      </c>
      <c r="M136" s="315" t="s">
        <v>1257</v>
      </c>
      <c r="N136" s="314" t="s">
        <v>258</v>
      </c>
      <c r="O136" s="314" t="s">
        <v>258</v>
      </c>
      <c r="P136" s="422" t="s">
        <v>1245</v>
      </c>
      <c r="Q136" s="422"/>
      <c r="R136" s="422"/>
      <c r="S136" s="84" t="s">
        <v>55</v>
      </c>
      <c r="T136" s="45" t="s">
        <v>123</v>
      </c>
      <c r="U136" s="85">
        <v>1</v>
      </c>
      <c r="V136" s="55">
        <f t="shared" si="10"/>
        <v>1</v>
      </c>
      <c r="W136" s="55">
        <f t="shared" si="10"/>
        <v>1</v>
      </c>
      <c r="X136" s="56">
        <f t="shared" si="9"/>
        <v>1</v>
      </c>
      <c r="Y136" s="283">
        <f t="shared" si="8"/>
        <v>1</v>
      </c>
    </row>
    <row r="137" spans="1:25" s="86" customFormat="1" ht="215.25" customHeight="1" x14ac:dyDescent="0.25">
      <c r="A137" s="446" t="s">
        <v>1241</v>
      </c>
      <c r="B137" s="446"/>
      <c r="C137" s="262" t="s">
        <v>1087</v>
      </c>
      <c r="D137" s="309" t="s">
        <v>255</v>
      </c>
      <c r="E137" s="310" t="s">
        <v>1082</v>
      </c>
      <c r="F137" s="447" t="s">
        <v>1143</v>
      </c>
      <c r="G137" s="447"/>
      <c r="H137" s="448" t="s">
        <v>1258</v>
      </c>
      <c r="I137" s="448"/>
      <c r="J137" s="323" t="s">
        <v>1071</v>
      </c>
      <c r="K137" s="312">
        <v>43101</v>
      </c>
      <c r="L137" s="312" t="s">
        <v>1259</v>
      </c>
      <c r="M137" s="315" t="s">
        <v>1260</v>
      </c>
      <c r="N137" s="313">
        <v>2881560</v>
      </c>
      <c r="O137" s="313"/>
      <c r="P137" s="422" t="s">
        <v>1245</v>
      </c>
      <c r="Q137" s="422"/>
      <c r="R137" s="422"/>
      <c r="S137" s="84" t="s">
        <v>55</v>
      </c>
      <c r="T137" s="45" t="s">
        <v>123</v>
      </c>
      <c r="U137" s="85">
        <v>1</v>
      </c>
      <c r="V137" s="55">
        <f t="shared" si="10"/>
        <v>1</v>
      </c>
      <c r="W137" s="55">
        <f t="shared" si="10"/>
        <v>1</v>
      </c>
      <c r="X137" s="56">
        <f t="shared" si="9"/>
        <v>1</v>
      </c>
      <c r="Y137" s="283">
        <f t="shared" si="8"/>
        <v>1</v>
      </c>
    </row>
    <row r="138" spans="1:25" s="86" customFormat="1" ht="215.25" customHeight="1" x14ac:dyDescent="0.25">
      <c r="A138" s="446" t="s">
        <v>1241</v>
      </c>
      <c r="B138" s="446"/>
      <c r="C138" s="262" t="s">
        <v>1087</v>
      </c>
      <c r="D138" s="309" t="s">
        <v>255</v>
      </c>
      <c r="E138" s="310" t="s">
        <v>1082</v>
      </c>
      <c r="F138" s="447" t="s">
        <v>1143</v>
      </c>
      <c r="G138" s="447"/>
      <c r="H138" s="475" t="s">
        <v>1261</v>
      </c>
      <c r="I138" s="475"/>
      <c r="J138" s="323" t="s">
        <v>1071</v>
      </c>
      <c r="K138" s="312">
        <v>43101</v>
      </c>
      <c r="L138" s="312" t="s">
        <v>1259</v>
      </c>
      <c r="M138" s="315" t="s">
        <v>1260</v>
      </c>
      <c r="N138" s="313">
        <v>0</v>
      </c>
      <c r="O138" s="314" t="s">
        <v>258</v>
      </c>
      <c r="P138" s="422" t="s">
        <v>1245</v>
      </c>
      <c r="Q138" s="422"/>
      <c r="R138" s="422"/>
      <c r="S138" s="84" t="s">
        <v>55</v>
      </c>
      <c r="T138" s="45" t="s">
        <v>123</v>
      </c>
      <c r="U138" s="85">
        <v>1</v>
      </c>
      <c r="V138" s="55">
        <f t="shared" si="10"/>
        <v>1</v>
      </c>
      <c r="W138" s="55">
        <f t="shared" si="10"/>
        <v>1</v>
      </c>
      <c r="X138" s="56">
        <f t="shared" si="9"/>
        <v>1</v>
      </c>
      <c r="Y138" s="283">
        <f t="shared" si="8"/>
        <v>1</v>
      </c>
    </row>
    <row r="139" spans="1:25" s="86" customFormat="1" ht="215.25" customHeight="1" x14ac:dyDescent="0.25">
      <c r="A139" s="446" t="s">
        <v>1241</v>
      </c>
      <c r="B139" s="446"/>
      <c r="C139" s="262" t="s">
        <v>1087</v>
      </c>
      <c r="D139" s="309" t="s">
        <v>255</v>
      </c>
      <c r="E139" s="310" t="s">
        <v>1082</v>
      </c>
      <c r="F139" s="447" t="s">
        <v>1143</v>
      </c>
      <c r="G139" s="447"/>
      <c r="H139" s="448" t="s">
        <v>1262</v>
      </c>
      <c r="I139" s="448"/>
      <c r="J139" s="323" t="s">
        <v>1071</v>
      </c>
      <c r="K139" s="312">
        <v>43101</v>
      </c>
      <c r="L139" s="312" t="s">
        <v>1263</v>
      </c>
      <c r="M139" s="315" t="s">
        <v>1264</v>
      </c>
      <c r="N139" s="313">
        <v>0</v>
      </c>
      <c r="O139" s="314" t="s">
        <v>258</v>
      </c>
      <c r="P139" s="422" t="s">
        <v>1245</v>
      </c>
      <c r="Q139" s="422"/>
      <c r="R139" s="422"/>
      <c r="S139" s="84" t="s">
        <v>55</v>
      </c>
      <c r="T139" s="45" t="s">
        <v>123</v>
      </c>
      <c r="U139" s="85">
        <v>1</v>
      </c>
      <c r="V139" s="55">
        <f t="shared" si="10"/>
        <v>1</v>
      </c>
      <c r="W139" s="55">
        <f t="shared" si="10"/>
        <v>1</v>
      </c>
      <c r="X139" s="56">
        <f t="shared" si="9"/>
        <v>1</v>
      </c>
      <c r="Y139" s="283">
        <f t="shared" si="8"/>
        <v>1</v>
      </c>
    </row>
    <row r="140" spans="1:25" s="86" customFormat="1" ht="215.25" customHeight="1" x14ac:dyDescent="0.25">
      <c r="A140" s="446" t="s">
        <v>1241</v>
      </c>
      <c r="B140" s="446"/>
      <c r="C140" s="262" t="s">
        <v>1087</v>
      </c>
      <c r="D140" s="309" t="s">
        <v>255</v>
      </c>
      <c r="E140" s="310" t="s">
        <v>1082</v>
      </c>
      <c r="F140" s="447" t="s">
        <v>1143</v>
      </c>
      <c r="G140" s="447"/>
      <c r="H140" s="448" t="s">
        <v>1265</v>
      </c>
      <c r="I140" s="448"/>
      <c r="J140" s="323" t="s">
        <v>1071</v>
      </c>
      <c r="K140" s="312">
        <v>43101</v>
      </c>
      <c r="L140" s="312" t="s">
        <v>1266</v>
      </c>
      <c r="M140" s="315" t="s">
        <v>1267</v>
      </c>
      <c r="N140" s="313">
        <v>0</v>
      </c>
      <c r="O140" s="314" t="s">
        <v>258</v>
      </c>
      <c r="P140" s="422" t="s">
        <v>1245</v>
      </c>
      <c r="Q140" s="422"/>
      <c r="R140" s="422"/>
      <c r="S140" s="84" t="s">
        <v>55</v>
      </c>
      <c r="T140" s="45" t="s">
        <v>123</v>
      </c>
      <c r="U140" s="85">
        <v>1</v>
      </c>
      <c r="V140" s="55">
        <f t="shared" si="10"/>
        <v>1</v>
      </c>
      <c r="W140" s="55">
        <f t="shared" si="10"/>
        <v>1</v>
      </c>
      <c r="X140" s="56">
        <f t="shared" si="9"/>
        <v>1</v>
      </c>
      <c r="Y140" s="283">
        <f t="shared" si="8"/>
        <v>1</v>
      </c>
    </row>
    <row r="141" spans="1:25" s="86" customFormat="1" ht="215.25" customHeight="1" x14ac:dyDescent="0.25">
      <c r="A141" s="446" t="s">
        <v>1241</v>
      </c>
      <c r="B141" s="446"/>
      <c r="C141" s="262" t="s">
        <v>1087</v>
      </c>
      <c r="D141" s="309" t="s">
        <v>255</v>
      </c>
      <c r="E141" s="310" t="s">
        <v>1082</v>
      </c>
      <c r="F141" s="447" t="s">
        <v>1143</v>
      </c>
      <c r="G141" s="447"/>
      <c r="H141" s="448" t="s">
        <v>1268</v>
      </c>
      <c r="I141" s="448"/>
      <c r="J141" s="323" t="s">
        <v>1071</v>
      </c>
      <c r="K141" s="312">
        <v>43101</v>
      </c>
      <c r="L141" s="312" t="s">
        <v>1266</v>
      </c>
      <c r="M141" s="315" t="s">
        <v>1269</v>
      </c>
      <c r="N141" s="313">
        <v>0</v>
      </c>
      <c r="O141" s="314" t="s">
        <v>258</v>
      </c>
      <c r="P141" s="422" t="s">
        <v>1245</v>
      </c>
      <c r="Q141" s="422"/>
      <c r="R141" s="422"/>
      <c r="S141" s="84" t="s">
        <v>55</v>
      </c>
      <c r="T141" s="45" t="s">
        <v>123</v>
      </c>
      <c r="U141" s="85">
        <v>1</v>
      </c>
      <c r="V141" s="55">
        <f t="shared" si="10"/>
        <v>1</v>
      </c>
      <c r="W141" s="55">
        <f t="shared" si="10"/>
        <v>1</v>
      </c>
      <c r="X141" s="56">
        <f t="shared" si="9"/>
        <v>1</v>
      </c>
      <c r="Y141" s="283">
        <f t="shared" si="8"/>
        <v>1</v>
      </c>
    </row>
    <row r="142" spans="1:25" s="86" customFormat="1" ht="215.25" customHeight="1" x14ac:dyDescent="0.25">
      <c r="A142" s="446" t="s">
        <v>1241</v>
      </c>
      <c r="B142" s="446"/>
      <c r="C142" s="262" t="s">
        <v>1087</v>
      </c>
      <c r="D142" s="309" t="s">
        <v>255</v>
      </c>
      <c r="E142" s="310" t="s">
        <v>1082</v>
      </c>
      <c r="F142" s="447" t="s">
        <v>1143</v>
      </c>
      <c r="G142" s="447"/>
      <c r="H142" s="448" t="s">
        <v>1270</v>
      </c>
      <c r="I142" s="448"/>
      <c r="J142" s="323" t="s">
        <v>1071</v>
      </c>
      <c r="K142" s="312">
        <v>43101</v>
      </c>
      <c r="L142" s="312" t="s">
        <v>1271</v>
      </c>
      <c r="M142" s="315" t="s">
        <v>1248</v>
      </c>
      <c r="N142" s="313">
        <v>15000000</v>
      </c>
      <c r="O142" s="314"/>
      <c r="P142" s="422" t="s">
        <v>1245</v>
      </c>
      <c r="Q142" s="422"/>
      <c r="R142" s="422"/>
      <c r="S142" s="84" t="s">
        <v>55</v>
      </c>
      <c r="T142" s="45" t="s">
        <v>123</v>
      </c>
      <c r="U142" s="85">
        <v>1</v>
      </c>
      <c r="V142" s="55">
        <f t="shared" si="10"/>
        <v>1</v>
      </c>
      <c r="W142" s="55">
        <f t="shared" si="10"/>
        <v>1</v>
      </c>
      <c r="X142" s="56">
        <f t="shared" si="9"/>
        <v>1</v>
      </c>
      <c r="Y142" s="283">
        <f t="shared" si="8"/>
        <v>1</v>
      </c>
    </row>
    <row r="143" spans="1:25" s="86" customFormat="1" ht="215.25" customHeight="1" x14ac:dyDescent="0.25">
      <c r="A143" s="446" t="s">
        <v>1241</v>
      </c>
      <c r="B143" s="446"/>
      <c r="C143" s="262" t="s">
        <v>1087</v>
      </c>
      <c r="D143" s="309" t="s">
        <v>255</v>
      </c>
      <c r="E143" s="310" t="s">
        <v>1082</v>
      </c>
      <c r="F143" s="447" t="s">
        <v>1143</v>
      </c>
      <c r="G143" s="447"/>
      <c r="H143" s="448" t="s">
        <v>1272</v>
      </c>
      <c r="I143" s="448"/>
      <c r="J143" s="323" t="s">
        <v>1071</v>
      </c>
      <c r="K143" s="312">
        <v>43101</v>
      </c>
      <c r="L143" s="312" t="s">
        <v>1273</v>
      </c>
      <c r="M143" s="315" t="s">
        <v>1274</v>
      </c>
      <c r="N143" s="313">
        <v>0</v>
      </c>
      <c r="O143" s="314" t="s">
        <v>258</v>
      </c>
      <c r="P143" s="422" t="s">
        <v>1245</v>
      </c>
      <c r="Q143" s="422"/>
      <c r="R143" s="422"/>
      <c r="S143" s="84" t="s">
        <v>55</v>
      </c>
      <c r="T143" s="45" t="s">
        <v>123</v>
      </c>
      <c r="U143" s="85">
        <v>1</v>
      </c>
      <c r="V143" s="55">
        <f t="shared" si="10"/>
        <v>1</v>
      </c>
      <c r="W143" s="55">
        <f t="shared" si="10"/>
        <v>1</v>
      </c>
      <c r="X143" s="56">
        <f t="shared" si="9"/>
        <v>1</v>
      </c>
      <c r="Y143" s="283">
        <f t="shared" si="8"/>
        <v>1</v>
      </c>
    </row>
    <row r="144" spans="1:25" s="86" customFormat="1" ht="215.25" customHeight="1" x14ac:dyDescent="0.25">
      <c r="A144" s="446" t="s">
        <v>1241</v>
      </c>
      <c r="B144" s="446"/>
      <c r="C144" s="262" t="s">
        <v>1087</v>
      </c>
      <c r="D144" s="309" t="s">
        <v>255</v>
      </c>
      <c r="E144" s="310" t="s">
        <v>1082</v>
      </c>
      <c r="F144" s="447" t="s">
        <v>1143</v>
      </c>
      <c r="G144" s="447"/>
      <c r="H144" s="448" t="s">
        <v>1275</v>
      </c>
      <c r="I144" s="448"/>
      <c r="J144" s="323" t="s">
        <v>1071</v>
      </c>
      <c r="K144" s="312">
        <v>43101</v>
      </c>
      <c r="L144" s="312" t="s">
        <v>1276</v>
      </c>
      <c r="M144" s="315" t="s">
        <v>1248</v>
      </c>
      <c r="N144" s="313">
        <v>10822200</v>
      </c>
      <c r="O144" s="314"/>
      <c r="P144" s="422" t="s">
        <v>1245</v>
      </c>
      <c r="Q144" s="422"/>
      <c r="R144" s="422"/>
      <c r="S144" s="84" t="s">
        <v>55</v>
      </c>
      <c r="T144" s="45" t="s">
        <v>123</v>
      </c>
      <c r="U144" s="85">
        <v>1</v>
      </c>
      <c r="V144" s="55">
        <f t="shared" si="10"/>
        <v>1</v>
      </c>
      <c r="W144" s="55">
        <f t="shared" si="10"/>
        <v>1</v>
      </c>
      <c r="X144" s="56">
        <f t="shared" si="9"/>
        <v>1</v>
      </c>
      <c r="Y144" s="283">
        <f t="shared" si="8"/>
        <v>1</v>
      </c>
    </row>
    <row r="145" spans="1:25" s="86" customFormat="1" ht="215.25" customHeight="1" x14ac:dyDescent="0.25">
      <c r="A145" s="446" t="s">
        <v>1241</v>
      </c>
      <c r="B145" s="446"/>
      <c r="C145" s="262" t="s">
        <v>1087</v>
      </c>
      <c r="D145" s="309" t="s">
        <v>255</v>
      </c>
      <c r="E145" s="310" t="s">
        <v>1082</v>
      </c>
      <c r="F145" s="447" t="s">
        <v>1143</v>
      </c>
      <c r="G145" s="447"/>
      <c r="H145" s="448" t="s">
        <v>1277</v>
      </c>
      <c r="I145" s="448"/>
      <c r="J145" s="323" t="s">
        <v>1071</v>
      </c>
      <c r="K145" s="312">
        <v>43101</v>
      </c>
      <c r="L145" s="312" t="s">
        <v>1276</v>
      </c>
      <c r="M145" s="315" t="s">
        <v>1260</v>
      </c>
      <c r="N145" s="313">
        <v>3769822</v>
      </c>
      <c r="O145" s="314"/>
      <c r="P145" s="422" t="s">
        <v>1245</v>
      </c>
      <c r="Q145" s="422"/>
      <c r="R145" s="422"/>
      <c r="S145" s="84" t="s">
        <v>55</v>
      </c>
      <c r="T145" s="45" t="s">
        <v>123</v>
      </c>
      <c r="U145" s="85">
        <v>1</v>
      </c>
      <c r="V145" s="55">
        <f t="shared" si="10"/>
        <v>1</v>
      </c>
      <c r="W145" s="55">
        <f t="shared" si="10"/>
        <v>1</v>
      </c>
      <c r="X145" s="56">
        <f t="shared" si="9"/>
        <v>1</v>
      </c>
      <c r="Y145" s="283">
        <f t="shared" si="8"/>
        <v>1</v>
      </c>
    </row>
    <row r="146" spans="1:25" s="86" customFormat="1" ht="215.25" customHeight="1" x14ac:dyDescent="0.25">
      <c r="A146" s="446" t="s">
        <v>1241</v>
      </c>
      <c r="B146" s="446"/>
      <c r="C146" s="262" t="s">
        <v>1087</v>
      </c>
      <c r="D146" s="309" t="s">
        <v>255</v>
      </c>
      <c r="E146" s="310" t="s">
        <v>1082</v>
      </c>
      <c r="F146" s="447" t="s">
        <v>1143</v>
      </c>
      <c r="G146" s="447"/>
      <c r="H146" s="448" t="s">
        <v>1278</v>
      </c>
      <c r="I146" s="448"/>
      <c r="J146" s="323" t="s">
        <v>1071</v>
      </c>
      <c r="K146" s="312">
        <v>43101</v>
      </c>
      <c r="L146" s="312" t="s">
        <v>1279</v>
      </c>
      <c r="M146" s="315" t="s">
        <v>1280</v>
      </c>
      <c r="N146" s="313">
        <v>2069047</v>
      </c>
      <c r="O146" s="314"/>
      <c r="P146" s="422" t="s">
        <v>1245</v>
      </c>
      <c r="Q146" s="422"/>
      <c r="R146" s="422"/>
      <c r="S146" s="84" t="s">
        <v>55</v>
      </c>
      <c r="T146" s="45" t="s">
        <v>123</v>
      </c>
      <c r="U146" s="85">
        <v>1</v>
      </c>
      <c r="V146" s="55">
        <f t="shared" si="10"/>
        <v>1</v>
      </c>
      <c r="W146" s="55">
        <f t="shared" si="10"/>
        <v>1</v>
      </c>
      <c r="X146" s="56">
        <f t="shared" si="9"/>
        <v>1</v>
      </c>
      <c r="Y146" s="283">
        <f t="shared" si="8"/>
        <v>1</v>
      </c>
    </row>
    <row r="147" spans="1:25" s="86" customFormat="1" ht="215.25" customHeight="1" x14ac:dyDescent="0.25">
      <c r="A147" s="446" t="s">
        <v>1241</v>
      </c>
      <c r="B147" s="446"/>
      <c r="C147" s="262" t="s">
        <v>1087</v>
      </c>
      <c r="D147" s="309" t="s">
        <v>255</v>
      </c>
      <c r="E147" s="310" t="s">
        <v>1082</v>
      </c>
      <c r="F147" s="447" t="s">
        <v>1143</v>
      </c>
      <c r="G147" s="447"/>
      <c r="H147" s="448" t="s">
        <v>1281</v>
      </c>
      <c r="I147" s="448"/>
      <c r="J147" s="323" t="s">
        <v>1071</v>
      </c>
      <c r="K147" s="312">
        <v>43101</v>
      </c>
      <c r="L147" s="312" t="s">
        <v>1256</v>
      </c>
      <c r="M147" s="315" t="s">
        <v>1251</v>
      </c>
      <c r="N147" s="313">
        <v>7921362</v>
      </c>
      <c r="O147" s="314"/>
      <c r="P147" s="422" t="s">
        <v>1245</v>
      </c>
      <c r="Q147" s="422"/>
      <c r="R147" s="422"/>
      <c r="S147" s="84" t="s">
        <v>55</v>
      </c>
      <c r="T147" s="45" t="s">
        <v>123</v>
      </c>
      <c r="U147" s="85">
        <v>1</v>
      </c>
      <c r="V147" s="55">
        <f t="shared" si="10"/>
        <v>1</v>
      </c>
      <c r="W147" s="55">
        <f t="shared" si="10"/>
        <v>1</v>
      </c>
      <c r="X147" s="56">
        <f t="shared" si="9"/>
        <v>1</v>
      </c>
      <c r="Y147" s="283">
        <f t="shared" si="8"/>
        <v>1</v>
      </c>
    </row>
    <row r="148" spans="1:25" s="86" customFormat="1" ht="215.25" customHeight="1" x14ac:dyDescent="0.25">
      <c r="A148" s="446" t="s">
        <v>1241</v>
      </c>
      <c r="B148" s="446"/>
      <c r="C148" s="262" t="s">
        <v>1087</v>
      </c>
      <c r="D148" s="309" t="s">
        <v>255</v>
      </c>
      <c r="E148" s="310" t="s">
        <v>1082</v>
      </c>
      <c r="F148" s="447" t="s">
        <v>1143</v>
      </c>
      <c r="G148" s="447"/>
      <c r="H148" s="448" t="s">
        <v>1282</v>
      </c>
      <c r="I148" s="448"/>
      <c r="J148" s="323" t="s">
        <v>1071</v>
      </c>
      <c r="K148" s="312">
        <v>43101</v>
      </c>
      <c r="L148" s="312" t="s">
        <v>1256</v>
      </c>
      <c r="M148" s="315" t="s">
        <v>1260</v>
      </c>
      <c r="N148" s="313">
        <v>0</v>
      </c>
      <c r="O148" s="314" t="s">
        <v>258</v>
      </c>
      <c r="P148" s="422" t="s">
        <v>1245</v>
      </c>
      <c r="Q148" s="422"/>
      <c r="R148" s="422"/>
      <c r="S148" s="84" t="s">
        <v>55</v>
      </c>
      <c r="T148" s="45" t="s">
        <v>123</v>
      </c>
      <c r="U148" s="85">
        <v>1</v>
      </c>
      <c r="V148" s="55">
        <f t="shared" si="10"/>
        <v>1</v>
      </c>
      <c r="W148" s="55">
        <f t="shared" si="10"/>
        <v>1</v>
      </c>
      <c r="X148" s="56">
        <f t="shared" si="9"/>
        <v>1</v>
      </c>
      <c r="Y148" s="283">
        <f t="shared" si="8"/>
        <v>1</v>
      </c>
    </row>
    <row r="149" spans="1:25" s="86" customFormat="1" ht="215.25" customHeight="1" x14ac:dyDescent="0.25">
      <c r="A149" s="446" t="s">
        <v>1241</v>
      </c>
      <c r="B149" s="446"/>
      <c r="C149" s="262" t="s">
        <v>1087</v>
      </c>
      <c r="D149" s="309" t="s">
        <v>255</v>
      </c>
      <c r="E149" s="310" t="s">
        <v>1082</v>
      </c>
      <c r="F149" s="447" t="s">
        <v>1143</v>
      </c>
      <c r="G149" s="447"/>
      <c r="H149" s="475" t="s">
        <v>1283</v>
      </c>
      <c r="I149" s="475"/>
      <c r="J149" s="323" t="s">
        <v>1071</v>
      </c>
      <c r="K149" s="312">
        <v>43101</v>
      </c>
      <c r="L149" s="312" t="s">
        <v>1284</v>
      </c>
      <c r="M149" s="315" t="s">
        <v>1274</v>
      </c>
      <c r="N149" s="313">
        <v>11992000</v>
      </c>
      <c r="O149" s="314"/>
      <c r="P149" s="422" t="s">
        <v>1245</v>
      </c>
      <c r="Q149" s="422"/>
      <c r="R149" s="422"/>
      <c r="S149" s="84" t="s">
        <v>55</v>
      </c>
      <c r="T149" s="45" t="s">
        <v>123</v>
      </c>
      <c r="U149" s="85">
        <v>1</v>
      </c>
      <c r="V149" s="55">
        <f t="shared" si="10"/>
        <v>1</v>
      </c>
      <c r="W149" s="55">
        <f t="shared" si="10"/>
        <v>1</v>
      </c>
      <c r="X149" s="56">
        <f t="shared" si="9"/>
        <v>1</v>
      </c>
      <c r="Y149" s="283">
        <f t="shared" si="8"/>
        <v>1</v>
      </c>
    </row>
    <row r="150" spans="1:25" s="86" customFormat="1" ht="215.25" customHeight="1" x14ac:dyDescent="0.25">
      <c r="A150" s="446" t="s">
        <v>1241</v>
      </c>
      <c r="B150" s="446"/>
      <c r="C150" s="262" t="s">
        <v>1087</v>
      </c>
      <c r="D150" s="309" t="s">
        <v>255</v>
      </c>
      <c r="E150" s="310" t="s">
        <v>1082</v>
      </c>
      <c r="F150" s="447" t="s">
        <v>1143</v>
      </c>
      <c r="G150" s="447"/>
      <c r="H150" s="448" t="s">
        <v>1285</v>
      </c>
      <c r="I150" s="448"/>
      <c r="J150" s="323" t="s">
        <v>1071</v>
      </c>
      <c r="K150" s="312">
        <v>43101</v>
      </c>
      <c r="L150" s="312" t="s">
        <v>1286</v>
      </c>
      <c r="M150" s="315" t="s">
        <v>1287</v>
      </c>
      <c r="N150" s="313">
        <v>19000000</v>
      </c>
      <c r="O150" s="314"/>
      <c r="P150" s="422" t="s">
        <v>1245</v>
      </c>
      <c r="Q150" s="422"/>
      <c r="R150" s="422"/>
      <c r="S150" s="84" t="s">
        <v>55</v>
      </c>
      <c r="T150" s="45" t="s">
        <v>123</v>
      </c>
      <c r="U150" s="85">
        <v>1</v>
      </c>
      <c r="V150" s="55">
        <f t="shared" si="10"/>
        <v>1</v>
      </c>
      <c r="W150" s="55">
        <f t="shared" si="10"/>
        <v>1</v>
      </c>
      <c r="X150" s="56">
        <f t="shared" si="9"/>
        <v>1</v>
      </c>
      <c r="Y150" s="283">
        <f t="shared" si="8"/>
        <v>1</v>
      </c>
    </row>
    <row r="151" spans="1:25" s="86" customFormat="1" ht="215.25" customHeight="1" x14ac:dyDescent="0.25">
      <c r="A151" s="446" t="s">
        <v>1241</v>
      </c>
      <c r="B151" s="446"/>
      <c r="C151" s="262" t="s">
        <v>1087</v>
      </c>
      <c r="D151" s="309" t="s">
        <v>255</v>
      </c>
      <c r="E151" s="310" t="s">
        <v>1082</v>
      </c>
      <c r="F151" s="447" t="s">
        <v>1143</v>
      </c>
      <c r="G151" s="447"/>
      <c r="H151" s="448" t="s">
        <v>1288</v>
      </c>
      <c r="I151" s="448"/>
      <c r="J151" s="323" t="s">
        <v>1071</v>
      </c>
      <c r="K151" s="312">
        <v>43101</v>
      </c>
      <c r="L151" s="312" t="s">
        <v>1289</v>
      </c>
      <c r="M151" s="315" t="s">
        <v>1248</v>
      </c>
      <c r="N151" s="313">
        <v>12000000</v>
      </c>
      <c r="O151" s="314"/>
      <c r="P151" s="422" t="s">
        <v>1245</v>
      </c>
      <c r="Q151" s="422"/>
      <c r="R151" s="422"/>
      <c r="S151" s="84" t="s">
        <v>55</v>
      </c>
      <c r="T151" s="45" t="s">
        <v>123</v>
      </c>
      <c r="U151" s="85">
        <v>1</v>
      </c>
      <c r="V151" s="55">
        <f t="shared" si="10"/>
        <v>1</v>
      </c>
      <c r="W151" s="55">
        <f t="shared" si="10"/>
        <v>1</v>
      </c>
      <c r="X151" s="56">
        <f t="shared" si="9"/>
        <v>1</v>
      </c>
      <c r="Y151" s="283">
        <f t="shared" si="8"/>
        <v>1</v>
      </c>
    </row>
    <row r="152" spans="1:25" s="86" customFormat="1" ht="215.25" customHeight="1" x14ac:dyDescent="0.25">
      <c r="A152" s="446" t="s">
        <v>1241</v>
      </c>
      <c r="B152" s="446"/>
      <c r="C152" s="262" t="s">
        <v>1087</v>
      </c>
      <c r="D152" s="309" t="s">
        <v>255</v>
      </c>
      <c r="E152" s="310" t="s">
        <v>1082</v>
      </c>
      <c r="F152" s="447" t="s">
        <v>1143</v>
      </c>
      <c r="G152" s="447"/>
      <c r="H152" s="448" t="s">
        <v>1290</v>
      </c>
      <c r="I152" s="448"/>
      <c r="J152" s="323" t="s">
        <v>1071</v>
      </c>
      <c r="K152" s="312">
        <v>43101</v>
      </c>
      <c r="L152" s="312" t="s">
        <v>1291</v>
      </c>
      <c r="M152" s="315" t="s">
        <v>1251</v>
      </c>
      <c r="N152" s="313">
        <v>3618440</v>
      </c>
      <c r="O152" s="314"/>
      <c r="P152" s="422" t="s">
        <v>1245</v>
      </c>
      <c r="Q152" s="422"/>
      <c r="R152" s="422"/>
      <c r="S152" s="84" t="s">
        <v>55</v>
      </c>
      <c r="T152" s="45" t="s">
        <v>123</v>
      </c>
      <c r="U152" s="85">
        <v>1</v>
      </c>
      <c r="V152" s="55">
        <f t="shared" si="10"/>
        <v>1</v>
      </c>
      <c r="W152" s="55">
        <f t="shared" si="10"/>
        <v>1</v>
      </c>
      <c r="X152" s="56">
        <f t="shared" si="9"/>
        <v>1</v>
      </c>
      <c r="Y152" s="283">
        <f t="shared" si="8"/>
        <v>1</v>
      </c>
    </row>
    <row r="153" spans="1:25" s="86" customFormat="1" ht="215.25" customHeight="1" x14ac:dyDescent="0.25">
      <c r="A153" s="446" t="s">
        <v>1241</v>
      </c>
      <c r="B153" s="446"/>
      <c r="C153" s="262" t="s">
        <v>1087</v>
      </c>
      <c r="D153" s="309" t="s">
        <v>255</v>
      </c>
      <c r="E153" s="310" t="s">
        <v>1082</v>
      </c>
      <c r="F153" s="447" t="s">
        <v>1143</v>
      </c>
      <c r="G153" s="447"/>
      <c r="H153" s="448" t="s">
        <v>1292</v>
      </c>
      <c r="I153" s="448"/>
      <c r="J153" s="323" t="s">
        <v>1071</v>
      </c>
      <c r="K153" s="312">
        <v>43101</v>
      </c>
      <c r="L153" s="312" t="s">
        <v>1293</v>
      </c>
      <c r="M153" s="315" t="s">
        <v>1248</v>
      </c>
      <c r="N153" s="313">
        <v>0</v>
      </c>
      <c r="O153" s="314" t="s">
        <v>258</v>
      </c>
      <c r="P153" s="422" t="s">
        <v>1245</v>
      </c>
      <c r="Q153" s="422"/>
      <c r="R153" s="422"/>
      <c r="S153" s="84" t="s">
        <v>55</v>
      </c>
      <c r="T153" s="45" t="s">
        <v>123</v>
      </c>
      <c r="U153" s="85">
        <v>1</v>
      </c>
      <c r="V153" s="55">
        <f t="shared" si="10"/>
        <v>1</v>
      </c>
      <c r="W153" s="55">
        <f t="shared" si="10"/>
        <v>1</v>
      </c>
      <c r="X153" s="56">
        <f t="shared" si="9"/>
        <v>1</v>
      </c>
      <c r="Y153" s="283">
        <f t="shared" si="8"/>
        <v>1</v>
      </c>
    </row>
    <row r="154" spans="1:25" s="86" customFormat="1" ht="215.25" customHeight="1" x14ac:dyDescent="0.25">
      <c r="A154" s="446" t="s">
        <v>1294</v>
      </c>
      <c r="B154" s="446"/>
      <c r="C154" s="262" t="s">
        <v>1087</v>
      </c>
      <c r="D154" s="309" t="s">
        <v>255</v>
      </c>
      <c r="E154" s="310" t="s">
        <v>1082</v>
      </c>
      <c r="F154" s="447" t="s">
        <v>1143</v>
      </c>
      <c r="G154" s="447"/>
      <c r="H154" s="448" t="s">
        <v>1295</v>
      </c>
      <c r="I154" s="448"/>
      <c r="J154" s="323" t="s">
        <v>1071</v>
      </c>
      <c r="K154" s="312">
        <v>43101</v>
      </c>
      <c r="L154" s="312" t="s">
        <v>1296</v>
      </c>
      <c r="M154" s="315" t="s">
        <v>1248</v>
      </c>
      <c r="N154" s="313">
        <v>0</v>
      </c>
      <c r="O154" s="314" t="s">
        <v>258</v>
      </c>
      <c r="P154" s="422" t="s">
        <v>1245</v>
      </c>
      <c r="Q154" s="422"/>
      <c r="R154" s="422"/>
      <c r="S154" s="84" t="s">
        <v>55</v>
      </c>
      <c r="T154" s="45" t="s">
        <v>123</v>
      </c>
      <c r="U154" s="85">
        <v>1</v>
      </c>
      <c r="V154" s="55">
        <f t="shared" si="10"/>
        <v>1</v>
      </c>
      <c r="W154" s="55">
        <f t="shared" ref="W154" si="11">+V154</f>
        <v>1</v>
      </c>
      <c r="X154" s="56">
        <f t="shared" si="9"/>
        <v>1</v>
      </c>
      <c r="Y154" s="283">
        <f t="shared" si="8"/>
        <v>1</v>
      </c>
    </row>
    <row r="155" spans="1:25" s="86" customFormat="1" ht="215.25" customHeight="1" x14ac:dyDescent="0.25">
      <c r="A155" s="446" t="s">
        <v>1294</v>
      </c>
      <c r="B155" s="446"/>
      <c r="C155" s="262" t="s">
        <v>1087</v>
      </c>
      <c r="D155" s="309" t="s">
        <v>255</v>
      </c>
      <c r="E155" s="310" t="s">
        <v>1082</v>
      </c>
      <c r="F155" s="447" t="s">
        <v>1143</v>
      </c>
      <c r="G155" s="447"/>
      <c r="H155" s="448" t="s">
        <v>1297</v>
      </c>
      <c r="I155" s="448"/>
      <c r="J155" s="323" t="s">
        <v>1071</v>
      </c>
      <c r="K155" s="312">
        <v>43101</v>
      </c>
      <c r="L155" s="312" t="s">
        <v>1279</v>
      </c>
      <c r="M155" s="315" t="s">
        <v>1298</v>
      </c>
      <c r="N155" s="313">
        <v>0</v>
      </c>
      <c r="O155" s="314" t="s">
        <v>258</v>
      </c>
      <c r="P155" s="422" t="s">
        <v>1245</v>
      </c>
      <c r="Q155" s="422"/>
      <c r="R155" s="422"/>
      <c r="S155" s="84" t="s">
        <v>55</v>
      </c>
      <c r="T155" s="45" t="s">
        <v>123</v>
      </c>
      <c r="U155" s="85">
        <v>1</v>
      </c>
      <c r="V155" s="55">
        <f t="shared" si="10"/>
        <v>1</v>
      </c>
      <c r="W155" s="55">
        <f t="shared" ref="W155" si="12">+V155</f>
        <v>1</v>
      </c>
      <c r="X155" s="56">
        <f t="shared" si="9"/>
        <v>1</v>
      </c>
      <c r="Y155" s="283">
        <f t="shared" si="8"/>
        <v>1</v>
      </c>
    </row>
    <row r="156" spans="1:25" s="86" customFormat="1" ht="215.25" customHeight="1" x14ac:dyDescent="0.25">
      <c r="A156" s="446" t="s">
        <v>1294</v>
      </c>
      <c r="B156" s="446"/>
      <c r="C156" s="262" t="s">
        <v>1087</v>
      </c>
      <c r="D156" s="309" t="s">
        <v>255</v>
      </c>
      <c r="E156" s="310" t="s">
        <v>1082</v>
      </c>
      <c r="F156" s="447" t="s">
        <v>1143</v>
      </c>
      <c r="G156" s="447"/>
      <c r="H156" s="448" t="s">
        <v>1299</v>
      </c>
      <c r="I156" s="448"/>
      <c r="J156" s="323" t="s">
        <v>1071</v>
      </c>
      <c r="K156" s="312">
        <v>43101</v>
      </c>
      <c r="L156" s="312" t="s">
        <v>1256</v>
      </c>
      <c r="M156" s="315" t="s">
        <v>1300</v>
      </c>
      <c r="N156" s="313">
        <v>0</v>
      </c>
      <c r="O156" s="314" t="s">
        <v>258</v>
      </c>
      <c r="P156" s="422" t="s">
        <v>1245</v>
      </c>
      <c r="Q156" s="422"/>
      <c r="R156" s="422"/>
      <c r="S156" s="84" t="s">
        <v>55</v>
      </c>
      <c r="T156" s="45" t="s">
        <v>123</v>
      </c>
      <c r="U156" s="85">
        <v>1</v>
      </c>
      <c r="V156" s="55">
        <f t="shared" si="10"/>
        <v>1</v>
      </c>
      <c r="W156" s="55">
        <f t="shared" ref="W156" si="13">+V156</f>
        <v>1</v>
      </c>
      <c r="X156" s="56">
        <f t="shared" ref="X156:X187" si="14">+W156/V156</f>
        <v>1</v>
      </c>
      <c r="Y156" s="283">
        <f t="shared" ref="Y156:Y195" si="15">X156</f>
        <v>1</v>
      </c>
    </row>
    <row r="157" spans="1:25" s="86" customFormat="1" ht="215.25" customHeight="1" x14ac:dyDescent="0.25">
      <c r="A157" s="446" t="s">
        <v>1294</v>
      </c>
      <c r="B157" s="446"/>
      <c r="C157" s="262" t="s">
        <v>1087</v>
      </c>
      <c r="D157" s="309" t="s">
        <v>255</v>
      </c>
      <c r="E157" s="310" t="s">
        <v>1082</v>
      </c>
      <c r="F157" s="447" t="s">
        <v>1143</v>
      </c>
      <c r="G157" s="447"/>
      <c r="H157" s="448" t="s">
        <v>1301</v>
      </c>
      <c r="I157" s="448"/>
      <c r="J157" s="323" t="s">
        <v>1071</v>
      </c>
      <c r="K157" s="312">
        <v>43101</v>
      </c>
      <c r="L157" s="312" t="s">
        <v>1302</v>
      </c>
      <c r="M157" s="315" t="s">
        <v>1303</v>
      </c>
      <c r="N157" s="313">
        <v>12000000</v>
      </c>
      <c r="O157" s="314"/>
      <c r="P157" s="422" t="s">
        <v>1245</v>
      </c>
      <c r="Q157" s="422"/>
      <c r="R157" s="422"/>
      <c r="S157" s="84" t="s">
        <v>55</v>
      </c>
      <c r="T157" s="45" t="s">
        <v>123</v>
      </c>
      <c r="U157" s="85">
        <v>1</v>
      </c>
      <c r="V157" s="55">
        <f t="shared" si="10"/>
        <v>1</v>
      </c>
      <c r="W157" s="55">
        <f t="shared" ref="W157" si="16">+V157</f>
        <v>1</v>
      </c>
      <c r="X157" s="56">
        <f t="shared" si="14"/>
        <v>1</v>
      </c>
      <c r="Y157" s="283">
        <f t="shared" si="15"/>
        <v>1</v>
      </c>
    </row>
    <row r="158" spans="1:25" s="86" customFormat="1" ht="215.25" customHeight="1" x14ac:dyDescent="0.25">
      <c r="A158" s="446" t="s">
        <v>1294</v>
      </c>
      <c r="B158" s="446"/>
      <c r="C158" s="262" t="s">
        <v>1087</v>
      </c>
      <c r="D158" s="309" t="s">
        <v>255</v>
      </c>
      <c r="E158" s="310" t="s">
        <v>1082</v>
      </c>
      <c r="F158" s="447" t="s">
        <v>1143</v>
      </c>
      <c r="G158" s="447"/>
      <c r="H158" s="448" t="s">
        <v>1304</v>
      </c>
      <c r="I158" s="448"/>
      <c r="J158" s="323" t="s">
        <v>1071</v>
      </c>
      <c r="K158" s="312">
        <v>43101</v>
      </c>
      <c r="L158" s="312" t="s">
        <v>1305</v>
      </c>
      <c r="M158" s="315" t="s">
        <v>1306</v>
      </c>
      <c r="N158" s="313">
        <v>11000000</v>
      </c>
      <c r="O158" s="314"/>
      <c r="P158" s="422" t="s">
        <v>1245</v>
      </c>
      <c r="Q158" s="422"/>
      <c r="R158" s="422"/>
      <c r="S158" s="84" t="s">
        <v>55</v>
      </c>
      <c r="T158" s="45" t="s">
        <v>123</v>
      </c>
      <c r="U158" s="85">
        <v>1</v>
      </c>
      <c r="V158" s="55">
        <f t="shared" si="10"/>
        <v>1</v>
      </c>
      <c r="W158" s="55">
        <f t="shared" ref="W158" si="17">+V158</f>
        <v>1</v>
      </c>
      <c r="X158" s="56">
        <f t="shared" si="14"/>
        <v>1</v>
      </c>
      <c r="Y158" s="283">
        <f t="shared" si="15"/>
        <v>1</v>
      </c>
    </row>
    <row r="159" spans="1:25" s="86" customFormat="1" ht="215.25" customHeight="1" x14ac:dyDescent="0.25">
      <c r="A159" s="446" t="s">
        <v>1294</v>
      </c>
      <c r="B159" s="446"/>
      <c r="C159" s="262" t="s">
        <v>1087</v>
      </c>
      <c r="D159" s="309" t="s">
        <v>255</v>
      </c>
      <c r="E159" s="310" t="s">
        <v>1082</v>
      </c>
      <c r="F159" s="447" t="s">
        <v>1143</v>
      </c>
      <c r="G159" s="447"/>
      <c r="H159" s="448" t="s">
        <v>1307</v>
      </c>
      <c r="I159" s="448"/>
      <c r="J159" s="323" t="s">
        <v>1071</v>
      </c>
      <c r="K159" s="312">
        <v>43101</v>
      </c>
      <c r="L159" s="312" t="s">
        <v>1308</v>
      </c>
      <c r="M159" s="315" t="s">
        <v>1306</v>
      </c>
      <c r="N159" s="313">
        <v>20661000</v>
      </c>
      <c r="O159" s="314"/>
      <c r="P159" s="422" t="s">
        <v>1245</v>
      </c>
      <c r="Q159" s="422"/>
      <c r="R159" s="422"/>
      <c r="S159" s="84" t="s">
        <v>55</v>
      </c>
      <c r="T159" s="45" t="s">
        <v>123</v>
      </c>
      <c r="U159" s="85">
        <v>1</v>
      </c>
      <c r="V159" s="55">
        <f t="shared" si="10"/>
        <v>1</v>
      </c>
      <c r="W159" s="55">
        <f t="shared" ref="W159" si="18">+V159</f>
        <v>1</v>
      </c>
      <c r="X159" s="56">
        <f t="shared" si="14"/>
        <v>1</v>
      </c>
      <c r="Y159" s="283">
        <f t="shared" si="15"/>
        <v>1</v>
      </c>
    </row>
    <row r="160" spans="1:25" s="86" customFormat="1" ht="215.25" customHeight="1" x14ac:dyDescent="0.25">
      <c r="A160" s="446" t="s">
        <v>1294</v>
      </c>
      <c r="B160" s="446"/>
      <c r="C160" s="262" t="s">
        <v>1087</v>
      </c>
      <c r="D160" s="309" t="s">
        <v>255</v>
      </c>
      <c r="E160" s="310" t="s">
        <v>1082</v>
      </c>
      <c r="F160" s="447" t="s">
        <v>1143</v>
      </c>
      <c r="G160" s="447"/>
      <c r="H160" s="448" t="s">
        <v>1309</v>
      </c>
      <c r="I160" s="448"/>
      <c r="J160" s="323" t="s">
        <v>1071</v>
      </c>
      <c r="K160" s="312">
        <v>43101</v>
      </c>
      <c r="L160" s="312" t="s">
        <v>1310</v>
      </c>
      <c r="M160" s="315" t="s">
        <v>1248</v>
      </c>
      <c r="N160" s="313">
        <v>0</v>
      </c>
      <c r="O160" s="314" t="s">
        <v>258</v>
      </c>
      <c r="P160" s="422" t="s">
        <v>1245</v>
      </c>
      <c r="Q160" s="422"/>
      <c r="R160" s="422"/>
      <c r="S160" s="84" t="s">
        <v>55</v>
      </c>
      <c r="T160" s="45" t="s">
        <v>123</v>
      </c>
      <c r="U160" s="85">
        <v>1</v>
      </c>
      <c r="V160" s="55">
        <f t="shared" si="10"/>
        <v>1</v>
      </c>
      <c r="W160" s="55">
        <f t="shared" ref="W160" si="19">+V160</f>
        <v>1</v>
      </c>
      <c r="X160" s="56">
        <f t="shared" si="14"/>
        <v>1</v>
      </c>
      <c r="Y160" s="283">
        <f t="shared" si="15"/>
        <v>1</v>
      </c>
    </row>
    <row r="161" spans="1:25" s="86" customFormat="1" ht="215.25" customHeight="1" x14ac:dyDescent="0.25">
      <c r="A161" s="446" t="s">
        <v>1294</v>
      </c>
      <c r="B161" s="446"/>
      <c r="C161" s="262" t="s">
        <v>1087</v>
      </c>
      <c r="D161" s="309" t="s">
        <v>255</v>
      </c>
      <c r="E161" s="310" t="s">
        <v>1082</v>
      </c>
      <c r="F161" s="447" t="s">
        <v>1143</v>
      </c>
      <c r="G161" s="447"/>
      <c r="H161" s="448" t="s">
        <v>1311</v>
      </c>
      <c r="I161" s="448"/>
      <c r="J161" s="323" t="s">
        <v>1071</v>
      </c>
      <c r="K161" s="312">
        <v>43101</v>
      </c>
      <c r="L161" s="312" t="s">
        <v>1266</v>
      </c>
      <c r="M161" s="315" t="s">
        <v>1312</v>
      </c>
      <c r="N161" s="313">
        <v>1494856</v>
      </c>
      <c r="O161" s="314"/>
      <c r="P161" s="422" t="s">
        <v>1245</v>
      </c>
      <c r="Q161" s="422"/>
      <c r="R161" s="422"/>
      <c r="S161" s="84" t="s">
        <v>55</v>
      </c>
      <c r="T161" s="45" t="s">
        <v>123</v>
      </c>
      <c r="U161" s="85">
        <v>1</v>
      </c>
      <c r="V161" s="55">
        <f t="shared" si="10"/>
        <v>1</v>
      </c>
      <c r="W161" s="55">
        <f t="shared" ref="W161" si="20">+V161</f>
        <v>1</v>
      </c>
      <c r="X161" s="56">
        <f t="shared" si="14"/>
        <v>1</v>
      </c>
      <c r="Y161" s="283">
        <f t="shared" si="15"/>
        <v>1</v>
      </c>
    </row>
    <row r="162" spans="1:25" s="86" customFormat="1" ht="215.25" customHeight="1" x14ac:dyDescent="0.25">
      <c r="A162" s="446" t="s">
        <v>1294</v>
      </c>
      <c r="B162" s="446"/>
      <c r="C162" s="262" t="s">
        <v>1087</v>
      </c>
      <c r="D162" s="309" t="s">
        <v>255</v>
      </c>
      <c r="E162" s="310" t="s">
        <v>1082</v>
      </c>
      <c r="F162" s="447" t="s">
        <v>1143</v>
      </c>
      <c r="G162" s="447"/>
      <c r="H162" s="448" t="s">
        <v>1313</v>
      </c>
      <c r="I162" s="448"/>
      <c r="J162" s="323" t="s">
        <v>1071</v>
      </c>
      <c r="K162" s="312">
        <v>43101</v>
      </c>
      <c r="L162" s="312" t="s">
        <v>1314</v>
      </c>
      <c r="M162" s="315" t="s">
        <v>1260</v>
      </c>
      <c r="N162" s="313">
        <v>2700000</v>
      </c>
      <c r="O162" s="314"/>
      <c r="P162" s="422" t="s">
        <v>1245</v>
      </c>
      <c r="Q162" s="422"/>
      <c r="R162" s="422"/>
      <c r="S162" s="84" t="s">
        <v>55</v>
      </c>
      <c r="T162" s="45" t="s">
        <v>123</v>
      </c>
      <c r="U162" s="85">
        <v>1</v>
      </c>
      <c r="V162" s="55">
        <f t="shared" si="10"/>
        <v>1</v>
      </c>
      <c r="W162" s="55">
        <f t="shared" ref="W162" si="21">+V162</f>
        <v>1</v>
      </c>
      <c r="X162" s="56">
        <f t="shared" si="14"/>
        <v>1</v>
      </c>
      <c r="Y162" s="283">
        <f t="shared" si="15"/>
        <v>1</v>
      </c>
    </row>
    <row r="163" spans="1:25" s="86" customFormat="1" ht="215.25" customHeight="1" x14ac:dyDescent="0.25">
      <c r="A163" s="446" t="s">
        <v>1294</v>
      </c>
      <c r="B163" s="446"/>
      <c r="C163" s="262" t="s">
        <v>1087</v>
      </c>
      <c r="D163" s="309" t="s">
        <v>255</v>
      </c>
      <c r="E163" s="310" t="s">
        <v>1082</v>
      </c>
      <c r="F163" s="447" t="s">
        <v>1143</v>
      </c>
      <c r="G163" s="447"/>
      <c r="H163" s="448" t="s">
        <v>1315</v>
      </c>
      <c r="I163" s="448"/>
      <c r="J163" s="323" t="s">
        <v>1071</v>
      </c>
      <c r="K163" s="312">
        <v>43101</v>
      </c>
      <c r="L163" s="312" t="s">
        <v>1259</v>
      </c>
      <c r="M163" s="315" t="s">
        <v>1316</v>
      </c>
      <c r="N163" s="313">
        <v>7144000</v>
      </c>
      <c r="O163" s="314"/>
      <c r="P163" s="422" t="s">
        <v>1245</v>
      </c>
      <c r="Q163" s="422"/>
      <c r="R163" s="422"/>
      <c r="S163" s="84" t="s">
        <v>55</v>
      </c>
      <c r="T163" s="45" t="s">
        <v>123</v>
      </c>
      <c r="U163" s="85">
        <v>1</v>
      </c>
      <c r="V163" s="55">
        <f t="shared" si="10"/>
        <v>1</v>
      </c>
      <c r="W163" s="55">
        <f t="shared" ref="W163" si="22">+V163</f>
        <v>1</v>
      </c>
      <c r="X163" s="56">
        <f t="shared" si="14"/>
        <v>1</v>
      </c>
      <c r="Y163" s="283">
        <f t="shared" si="15"/>
        <v>1</v>
      </c>
    </row>
    <row r="164" spans="1:25" s="86" customFormat="1" ht="215.25" customHeight="1" x14ac:dyDescent="0.25">
      <c r="A164" s="446" t="s">
        <v>1294</v>
      </c>
      <c r="B164" s="446"/>
      <c r="C164" s="262" t="s">
        <v>1087</v>
      </c>
      <c r="D164" s="309" t="s">
        <v>255</v>
      </c>
      <c r="E164" s="310" t="s">
        <v>1082</v>
      </c>
      <c r="F164" s="447" t="s">
        <v>1143</v>
      </c>
      <c r="G164" s="447"/>
      <c r="H164" s="448" t="s">
        <v>1317</v>
      </c>
      <c r="I164" s="448"/>
      <c r="J164" s="323" t="s">
        <v>1071</v>
      </c>
      <c r="K164" s="312">
        <v>43101</v>
      </c>
      <c r="L164" s="312" t="s">
        <v>1318</v>
      </c>
      <c r="M164" s="315" t="s">
        <v>1319</v>
      </c>
      <c r="N164" s="313">
        <v>9000000</v>
      </c>
      <c r="O164" s="314"/>
      <c r="P164" s="422" t="s">
        <v>1245</v>
      </c>
      <c r="Q164" s="422"/>
      <c r="R164" s="422"/>
      <c r="S164" s="84" t="s">
        <v>55</v>
      </c>
      <c r="T164" s="45" t="s">
        <v>123</v>
      </c>
      <c r="U164" s="85">
        <v>1</v>
      </c>
      <c r="V164" s="55">
        <f t="shared" si="10"/>
        <v>1</v>
      </c>
      <c r="W164" s="55">
        <f t="shared" ref="W164" si="23">+V164</f>
        <v>1</v>
      </c>
      <c r="X164" s="56">
        <f t="shared" si="14"/>
        <v>1</v>
      </c>
      <c r="Y164" s="283">
        <f t="shared" si="15"/>
        <v>1</v>
      </c>
    </row>
    <row r="165" spans="1:25" s="86" customFormat="1" ht="215.25" customHeight="1" x14ac:dyDescent="0.25">
      <c r="A165" s="446" t="s">
        <v>1294</v>
      </c>
      <c r="B165" s="446"/>
      <c r="C165" s="262" t="s">
        <v>1087</v>
      </c>
      <c r="D165" s="309" t="s">
        <v>255</v>
      </c>
      <c r="E165" s="310" t="s">
        <v>1082</v>
      </c>
      <c r="F165" s="447" t="s">
        <v>1143</v>
      </c>
      <c r="G165" s="447"/>
      <c r="H165" s="448" t="s">
        <v>1320</v>
      </c>
      <c r="I165" s="448"/>
      <c r="J165" s="323" t="s">
        <v>1071</v>
      </c>
      <c r="K165" s="312">
        <v>43101</v>
      </c>
      <c r="L165" s="312" t="s">
        <v>1321</v>
      </c>
      <c r="M165" s="315" t="s">
        <v>1248</v>
      </c>
      <c r="N165" s="313">
        <v>0</v>
      </c>
      <c r="O165" s="314" t="s">
        <v>258</v>
      </c>
      <c r="P165" s="422" t="s">
        <v>1245</v>
      </c>
      <c r="Q165" s="422"/>
      <c r="R165" s="422"/>
      <c r="S165" s="84" t="s">
        <v>55</v>
      </c>
      <c r="T165" s="45" t="s">
        <v>123</v>
      </c>
      <c r="U165" s="85">
        <v>1</v>
      </c>
      <c r="V165" s="55">
        <f t="shared" si="10"/>
        <v>1</v>
      </c>
      <c r="W165" s="55">
        <f t="shared" ref="W165" si="24">+V165</f>
        <v>1</v>
      </c>
      <c r="X165" s="56">
        <f t="shared" si="14"/>
        <v>1</v>
      </c>
      <c r="Y165" s="283">
        <f t="shared" si="15"/>
        <v>1</v>
      </c>
    </row>
    <row r="166" spans="1:25" s="86" customFormat="1" ht="290.25" customHeight="1" x14ac:dyDescent="0.25">
      <c r="A166" s="446" t="s">
        <v>1294</v>
      </c>
      <c r="B166" s="446"/>
      <c r="C166" s="262" t="s">
        <v>1087</v>
      </c>
      <c r="D166" s="309" t="s">
        <v>255</v>
      </c>
      <c r="E166" s="310" t="s">
        <v>1082</v>
      </c>
      <c r="F166" s="447" t="s">
        <v>1143</v>
      </c>
      <c r="G166" s="447"/>
      <c r="H166" s="448" t="s">
        <v>1322</v>
      </c>
      <c r="I166" s="448"/>
      <c r="J166" s="323" t="s">
        <v>1071</v>
      </c>
      <c r="K166" s="312">
        <v>43101</v>
      </c>
      <c r="L166" s="312" t="s">
        <v>1323</v>
      </c>
      <c r="M166" s="315" t="s">
        <v>1324</v>
      </c>
      <c r="N166" s="313">
        <v>10000000</v>
      </c>
      <c r="O166" s="314"/>
      <c r="P166" s="422" t="s">
        <v>1245</v>
      </c>
      <c r="Q166" s="422"/>
      <c r="R166" s="422"/>
      <c r="S166" s="84" t="s">
        <v>55</v>
      </c>
      <c r="T166" s="45" t="s">
        <v>123</v>
      </c>
      <c r="U166" s="85">
        <v>1</v>
      </c>
      <c r="V166" s="55">
        <f t="shared" si="10"/>
        <v>1</v>
      </c>
      <c r="W166" s="55">
        <f t="shared" ref="W166" si="25">+V166</f>
        <v>1</v>
      </c>
      <c r="X166" s="56">
        <f t="shared" si="14"/>
        <v>1</v>
      </c>
      <c r="Y166" s="283">
        <f t="shared" si="15"/>
        <v>1</v>
      </c>
    </row>
    <row r="167" spans="1:25" s="110" customFormat="1" ht="144.75" customHeight="1" x14ac:dyDescent="0.25">
      <c r="A167" s="446" t="s">
        <v>1294</v>
      </c>
      <c r="B167" s="446"/>
      <c r="C167" s="262" t="s">
        <v>1087</v>
      </c>
      <c r="D167" s="309" t="s">
        <v>255</v>
      </c>
      <c r="E167" s="310" t="s">
        <v>1082</v>
      </c>
      <c r="F167" s="447" t="s">
        <v>1143</v>
      </c>
      <c r="G167" s="447"/>
      <c r="H167" s="448" t="s">
        <v>1325</v>
      </c>
      <c r="I167" s="448"/>
      <c r="J167" s="323" t="s">
        <v>1071</v>
      </c>
      <c r="K167" s="312">
        <v>43101</v>
      </c>
      <c r="L167" s="312" t="s">
        <v>1326</v>
      </c>
      <c r="M167" s="315" t="s">
        <v>1324</v>
      </c>
      <c r="N167" s="313">
        <v>12000000</v>
      </c>
      <c r="O167" s="314"/>
      <c r="P167" s="422" t="s">
        <v>1245</v>
      </c>
      <c r="Q167" s="422"/>
      <c r="R167" s="422"/>
      <c r="S167" s="84" t="s">
        <v>55</v>
      </c>
      <c r="T167" s="45" t="s">
        <v>123</v>
      </c>
      <c r="U167" s="85">
        <v>1</v>
      </c>
      <c r="V167" s="55">
        <f t="shared" si="10"/>
        <v>1</v>
      </c>
      <c r="W167" s="55">
        <f t="shared" ref="W167" si="26">+V167</f>
        <v>1</v>
      </c>
      <c r="X167" s="56">
        <f t="shared" si="14"/>
        <v>1</v>
      </c>
      <c r="Y167" s="283">
        <f t="shared" si="15"/>
        <v>1</v>
      </c>
    </row>
    <row r="168" spans="1:25" s="110" customFormat="1" ht="205.5" customHeight="1" x14ac:dyDescent="0.25">
      <c r="A168" s="446" t="s">
        <v>1294</v>
      </c>
      <c r="B168" s="446"/>
      <c r="C168" s="262" t="s">
        <v>1087</v>
      </c>
      <c r="D168" s="309" t="s">
        <v>255</v>
      </c>
      <c r="E168" s="310" t="s">
        <v>1082</v>
      </c>
      <c r="F168" s="447" t="s">
        <v>1143</v>
      </c>
      <c r="G168" s="447"/>
      <c r="H168" s="448" t="s">
        <v>1327</v>
      </c>
      <c r="I168" s="448"/>
      <c r="J168" s="323" t="s">
        <v>1071</v>
      </c>
      <c r="K168" s="312">
        <v>43101</v>
      </c>
      <c r="L168" s="312" t="s">
        <v>1310</v>
      </c>
      <c r="M168" s="315" t="s">
        <v>1328</v>
      </c>
      <c r="N168" s="313">
        <v>10000000</v>
      </c>
      <c r="O168" s="314"/>
      <c r="P168" s="422" t="s">
        <v>1245</v>
      </c>
      <c r="Q168" s="422"/>
      <c r="R168" s="422"/>
      <c r="S168" s="84" t="s">
        <v>55</v>
      </c>
      <c r="T168" s="45" t="s">
        <v>123</v>
      </c>
      <c r="U168" s="85">
        <v>1</v>
      </c>
      <c r="V168" s="55">
        <f t="shared" si="10"/>
        <v>1</v>
      </c>
      <c r="W168" s="55">
        <f t="shared" ref="W168:W195" si="27">+V168</f>
        <v>1</v>
      </c>
      <c r="X168" s="56">
        <f t="shared" si="14"/>
        <v>1</v>
      </c>
      <c r="Y168" s="283">
        <f t="shared" si="15"/>
        <v>1</v>
      </c>
    </row>
    <row r="169" spans="1:25" s="110" customFormat="1" ht="250.5" customHeight="1" x14ac:dyDescent="0.25">
      <c r="A169" s="446" t="s">
        <v>1329</v>
      </c>
      <c r="B169" s="446"/>
      <c r="C169" s="262" t="s">
        <v>1087</v>
      </c>
      <c r="D169" s="309" t="s">
        <v>255</v>
      </c>
      <c r="E169" s="310" t="s">
        <v>1082</v>
      </c>
      <c r="F169" s="447" t="s">
        <v>1143</v>
      </c>
      <c r="G169" s="447"/>
      <c r="H169" s="448" t="s">
        <v>1330</v>
      </c>
      <c r="I169" s="448"/>
      <c r="J169" s="323" t="s">
        <v>1071</v>
      </c>
      <c r="K169" s="312">
        <v>43101</v>
      </c>
      <c r="L169" s="312" t="s">
        <v>500</v>
      </c>
      <c r="M169" s="315" t="s">
        <v>1331</v>
      </c>
      <c r="N169" s="313">
        <v>0</v>
      </c>
      <c r="O169" s="314" t="s">
        <v>258</v>
      </c>
      <c r="P169" s="422" t="s">
        <v>1245</v>
      </c>
      <c r="Q169" s="422"/>
      <c r="R169" s="422"/>
      <c r="S169" s="84" t="s">
        <v>55</v>
      </c>
      <c r="T169" s="45" t="s">
        <v>123</v>
      </c>
      <c r="U169" s="85">
        <v>1</v>
      </c>
      <c r="V169" s="55">
        <f t="shared" si="10"/>
        <v>1</v>
      </c>
      <c r="W169" s="55">
        <f t="shared" si="27"/>
        <v>1</v>
      </c>
      <c r="X169" s="56">
        <f t="shared" si="14"/>
        <v>1</v>
      </c>
      <c r="Y169" s="283">
        <f t="shared" si="15"/>
        <v>1</v>
      </c>
    </row>
    <row r="170" spans="1:25" s="110" customFormat="1" ht="247.5" customHeight="1" x14ac:dyDescent="0.25">
      <c r="A170" s="446" t="s">
        <v>1329</v>
      </c>
      <c r="B170" s="446"/>
      <c r="C170" s="262" t="s">
        <v>1087</v>
      </c>
      <c r="D170" s="309" t="s">
        <v>255</v>
      </c>
      <c r="E170" s="310" t="s">
        <v>1082</v>
      </c>
      <c r="F170" s="447" t="s">
        <v>1143</v>
      </c>
      <c r="G170" s="447"/>
      <c r="H170" s="448" t="s">
        <v>1332</v>
      </c>
      <c r="I170" s="448"/>
      <c r="J170" s="323" t="s">
        <v>1071</v>
      </c>
      <c r="K170" s="312">
        <v>43101</v>
      </c>
      <c r="L170" s="312" t="s">
        <v>1333</v>
      </c>
      <c r="M170" s="315" t="s">
        <v>1334</v>
      </c>
      <c r="N170" s="313">
        <v>0</v>
      </c>
      <c r="O170" s="314" t="s">
        <v>258</v>
      </c>
      <c r="P170" s="422" t="s">
        <v>1245</v>
      </c>
      <c r="Q170" s="422"/>
      <c r="R170" s="422"/>
      <c r="S170" s="84" t="s">
        <v>55</v>
      </c>
      <c r="T170" s="45" t="s">
        <v>123</v>
      </c>
      <c r="U170" s="85">
        <v>1</v>
      </c>
      <c r="V170" s="55">
        <f t="shared" si="10"/>
        <v>1</v>
      </c>
      <c r="W170" s="55">
        <f t="shared" si="27"/>
        <v>1</v>
      </c>
      <c r="X170" s="56">
        <f t="shared" si="14"/>
        <v>1</v>
      </c>
      <c r="Y170" s="283">
        <f t="shared" si="15"/>
        <v>1</v>
      </c>
    </row>
    <row r="171" spans="1:25" s="110" customFormat="1" ht="247.5" customHeight="1" x14ac:dyDescent="0.25">
      <c r="A171" s="446" t="s">
        <v>1329</v>
      </c>
      <c r="B171" s="446"/>
      <c r="C171" s="262" t="s">
        <v>1087</v>
      </c>
      <c r="D171" s="309" t="s">
        <v>255</v>
      </c>
      <c r="E171" s="310" t="s">
        <v>1082</v>
      </c>
      <c r="F171" s="447" t="s">
        <v>1143</v>
      </c>
      <c r="G171" s="447"/>
      <c r="H171" s="448" t="s">
        <v>1335</v>
      </c>
      <c r="I171" s="448"/>
      <c r="J171" s="323" t="s">
        <v>1071</v>
      </c>
      <c r="K171" s="312">
        <v>43101</v>
      </c>
      <c r="L171" s="312" t="s">
        <v>1302</v>
      </c>
      <c r="M171" s="315" t="s">
        <v>1324</v>
      </c>
      <c r="N171" s="313">
        <v>0</v>
      </c>
      <c r="O171" s="314" t="s">
        <v>258</v>
      </c>
      <c r="P171" s="422" t="s">
        <v>1245</v>
      </c>
      <c r="Q171" s="422"/>
      <c r="R171" s="422"/>
      <c r="S171" s="84" t="s">
        <v>55</v>
      </c>
      <c r="T171" s="45" t="s">
        <v>123</v>
      </c>
      <c r="U171" s="85">
        <v>1</v>
      </c>
      <c r="V171" s="55">
        <f t="shared" si="10"/>
        <v>1</v>
      </c>
      <c r="W171" s="55">
        <f t="shared" si="27"/>
        <v>1</v>
      </c>
      <c r="X171" s="56">
        <f t="shared" si="14"/>
        <v>1</v>
      </c>
      <c r="Y171" s="283">
        <f t="shared" si="15"/>
        <v>1</v>
      </c>
    </row>
    <row r="172" spans="1:25" s="110" customFormat="1" ht="247.5" customHeight="1" x14ac:dyDescent="0.25">
      <c r="A172" s="446" t="s">
        <v>1329</v>
      </c>
      <c r="B172" s="446"/>
      <c r="C172" s="262" t="s">
        <v>1087</v>
      </c>
      <c r="D172" s="309" t="s">
        <v>255</v>
      </c>
      <c r="E172" s="310" t="s">
        <v>1082</v>
      </c>
      <c r="F172" s="447" t="s">
        <v>1143</v>
      </c>
      <c r="G172" s="447"/>
      <c r="H172" s="448" t="s">
        <v>1336</v>
      </c>
      <c r="I172" s="448"/>
      <c r="J172" s="323" t="s">
        <v>1071</v>
      </c>
      <c r="K172" s="312">
        <v>43101</v>
      </c>
      <c r="L172" s="312" t="s">
        <v>1337</v>
      </c>
      <c r="M172" s="315" t="s">
        <v>1338</v>
      </c>
      <c r="N172" s="313">
        <v>0</v>
      </c>
      <c r="O172" s="314" t="s">
        <v>258</v>
      </c>
      <c r="P172" s="422" t="s">
        <v>1245</v>
      </c>
      <c r="Q172" s="422"/>
      <c r="R172" s="422"/>
      <c r="S172" s="84" t="s">
        <v>55</v>
      </c>
      <c r="T172" s="45" t="s">
        <v>123</v>
      </c>
      <c r="U172" s="85">
        <v>1</v>
      </c>
      <c r="V172" s="55">
        <f t="shared" si="10"/>
        <v>1</v>
      </c>
      <c r="W172" s="55">
        <f t="shared" si="27"/>
        <v>1</v>
      </c>
      <c r="X172" s="56">
        <f t="shared" si="14"/>
        <v>1</v>
      </c>
      <c r="Y172" s="283">
        <f t="shared" si="15"/>
        <v>1</v>
      </c>
    </row>
    <row r="173" spans="1:25" s="110" customFormat="1" ht="247.5" customHeight="1" x14ac:dyDescent="0.25">
      <c r="A173" s="446" t="s">
        <v>1329</v>
      </c>
      <c r="B173" s="446"/>
      <c r="C173" s="262" t="s">
        <v>1087</v>
      </c>
      <c r="D173" s="309" t="s">
        <v>255</v>
      </c>
      <c r="E173" s="310" t="s">
        <v>1082</v>
      </c>
      <c r="F173" s="447" t="s">
        <v>1143</v>
      </c>
      <c r="G173" s="447"/>
      <c r="H173" s="448" t="s">
        <v>1339</v>
      </c>
      <c r="I173" s="448"/>
      <c r="J173" s="323" t="s">
        <v>1071</v>
      </c>
      <c r="K173" s="312">
        <v>43101</v>
      </c>
      <c r="L173" s="312" t="s">
        <v>1340</v>
      </c>
      <c r="M173" s="315" t="s">
        <v>1341</v>
      </c>
      <c r="N173" s="313">
        <v>0</v>
      </c>
      <c r="O173" s="314" t="s">
        <v>258</v>
      </c>
      <c r="P173" s="422" t="s">
        <v>1245</v>
      </c>
      <c r="Q173" s="422"/>
      <c r="R173" s="422"/>
      <c r="S173" s="84" t="s">
        <v>55</v>
      </c>
      <c r="T173" s="45" t="s">
        <v>123</v>
      </c>
      <c r="U173" s="85">
        <v>1</v>
      </c>
      <c r="V173" s="55">
        <f t="shared" si="10"/>
        <v>1</v>
      </c>
      <c r="W173" s="55">
        <f t="shared" si="27"/>
        <v>1</v>
      </c>
      <c r="X173" s="56">
        <f t="shared" si="14"/>
        <v>1</v>
      </c>
      <c r="Y173" s="283">
        <f t="shared" si="15"/>
        <v>1</v>
      </c>
    </row>
    <row r="174" spans="1:25" s="110" customFormat="1" ht="247.5" customHeight="1" x14ac:dyDescent="0.25">
      <c r="A174" s="446" t="s">
        <v>1329</v>
      </c>
      <c r="B174" s="446"/>
      <c r="C174" s="262" t="s">
        <v>1087</v>
      </c>
      <c r="D174" s="309" t="s">
        <v>255</v>
      </c>
      <c r="E174" s="310" t="s">
        <v>1082</v>
      </c>
      <c r="F174" s="447" t="s">
        <v>1143</v>
      </c>
      <c r="G174" s="447"/>
      <c r="H174" s="448" t="s">
        <v>1342</v>
      </c>
      <c r="I174" s="448"/>
      <c r="J174" s="323" t="s">
        <v>1071</v>
      </c>
      <c r="K174" s="312">
        <v>43101</v>
      </c>
      <c r="L174" s="312" t="s">
        <v>1343</v>
      </c>
      <c r="M174" s="315" t="s">
        <v>1248</v>
      </c>
      <c r="N174" s="313">
        <v>0</v>
      </c>
      <c r="O174" s="314" t="s">
        <v>258</v>
      </c>
      <c r="P174" s="422" t="s">
        <v>1245</v>
      </c>
      <c r="Q174" s="422"/>
      <c r="R174" s="422"/>
      <c r="S174" s="84" t="s">
        <v>55</v>
      </c>
      <c r="T174" s="45" t="s">
        <v>123</v>
      </c>
      <c r="U174" s="85">
        <v>1</v>
      </c>
      <c r="V174" s="55">
        <f t="shared" si="10"/>
        <v>1</v>
      </c>
      <c r="W174" s="55">
        <f t="shared" si="27"/>
        <v>1</v>
      </c>
      <c r="X174" s="56">
        <f t="shared" si="14"/>
        <v>1</v>
      </c>
      <c r="Y174" s="283">
        <f t="shared" si="15"/>
        <v>1</v>
      </c>
    </row>
    <row r="175" spans="1:25" s="110" customFormat="1" ht="247.5" customHeight="1" x14ac:dyDescent="0.25">
      <c r="A175" s="446" t="s">
        <v>1329</v>
      </c>
      <c r="B175" s="446"/>
      <c r="C175" s="262" t="s">
        <v>1087</v>
      </c>
      <c r="D175" s="309" t="s">
        <v>255</v>
      </c>
      <c r="E175" s="310" t="s">
        <v>1082</v>
      </c>
      <c r="F175" s="447" t="s">
        <v>1143</v>
      </c>
      <c r="G175" s="447"/>
      <c r="H175" s="448" t="s">
        <v>1330</v>
      </c>
      <c r="I175" s="448"/>
      <c r="J175" s="323" t="s">
        <v>1071</v>
      </c>
      <c r="K175" s="312">
        <v>43101</v>
      </c>
      <c r="L175" s="312" t="s">
        <v>1344</v>
      </c>
      <c r="M175" s="315" t="s">
        <v>1248</v>
      </c>
      <c r="N175" s="313">
        <v>0</v>
      </c>
      <c r="O175" s="314" t="s">
        <v>258</v>
      </c>
      <c r="P175" s="422" t="s">
        <v>1245</v>
      </c>
      <c r="Q175" s="422"/>
      <c r="R175" s="422"/>
      <c r="S175" s="84" t="s">
        <v>55</v>
      </c>
      <c r="T175" s="45" t="s">
        <v>123</v>
      </c>
      <c r="U175" s="85">
        <v>1</v>
      </c>
      <c r="V175" s="55">
        <f t="shared" si="10"/>
        <v>1</v>
      </c>
      <c r="W175" s="55">
        <f t="shared" si="27"/>
        <v>1</v>
      </c>
      <c r="X175" s="56">
        <f t="shared" si="14"/>
        <v>1</v>
      </c>
      <c r="Y175" s="283">
        <f t="shared" si="15"/>
        <v>1</v>
      </c>
    </row>
    <row r="176" spans="1:25" s="110" customFormat="1" ht="247.5" customHeight="1" x14ac:dyDescent="0.25">
      <c r="A176" s="446" t="s">
        <v>1329</v>
      </c>
      <c r="B176" s="446"/>
      <c r="C176" s="262" t="s">
        <v>1087</v>
      </c>
      <c r="D176" s="309" t="s">
        <v>255</v>
      </c>
      <c r="E176" s="310" t="s">
        <v>1082</v>
      </c>
      <c r="F176" s="447" t="s">
        <v>1143</v>
      </c>
      <c r="G176" s="447"/>
      <c r="H176" s="448" t="s">
        <v>1345</v>
      </c>
      <c r="I176" s="448"/>
      <c r="J176" s="323" t="s">
        <v>1071</v>
      </c>
      <c r="K176" s="312">
        <v>43101</v>
      </c>
      <c r="L176" s="312" t="s">
        <v>1346</v>
      </c>
      <c r="M176" s="315" t="s">
        <v>1347</v>
      </c>
      <c r="N176" s="313">
        <v>0</v>
      </c>
      <c r="O176" s="314" t="s">
        <v>258</v>
      </c>
      <c r="P176" s="422" t="s">
        <v>1245</v>
      </c>
      <c r="Q176" s="422"/>
      <c r="R176" s="422"/>
      <c r="S176" s="84" t="s">
        <v>55</v>
      </c>
      <c r="T176" s="45" t="s">
        <v>123</v>
      </c>
      <c r="U176" s="85">
        <v>1</v>
      </c>
      <c r="V176" s="55">
        <f t="shared" si="10"/>
        <v>1</v>
      </c>
      <c r="W176" s="55">
        <f t="shared" si="27"/>
        <v>1</v>
      </c>
      <c r="X176" s="56">
        <f t="shared" si="14"/>
        <v>1</v>
      </c>
      <c r="Y176" s="283">
        <f t="shared" si="15"/>
        <v>1</v>
      </c>
    </row>
    <row r="177" spans="1:25" s="110" customFormat="1" ht="247.5" customHeight="1" x14ac:dyDescent="0.25">
      <c r="A177" s="446" t="s">
        <v>1329</v>
      </c>
      <c r="B177" s="446"/>
      <c r="C177" s="262" t="s">
        <v>1087</v>
      </c>
      <c r="D177" s="309" t="s">
        <v>255</v>
      </c>
      <c r="E177" s="310" t="s">
        <v>1082</v>
      </c>
      <c r="F177" s="447" t="s">
        <v>1143</v>
      </c>
      <c r="G177" s="447"/>
      <c r="H177" s="448" t="s">
        <v>1348</v>
      </c>
      <c r="I177" s="448"/>
      <c r="J177" s="323" t="s">
        <v>1071</v>
      </c>
      <c r="K177" s="312">
        <v>43101</v>
      </c>
      <c r="L177" s="312" t="s">
        <v>1349</v>
      </c>
      <c r="M177" s="315" t="s">
        <v>1350</v>
      </c>
      <c r="N177" s="313">
        <v>0</v>
      </c>
      <c r="O177" s="314" t="s">
        <v>258</v>
      </c>
      <c r="P177" s="422" t="s">
        <v>1245</v>
      </c>
      <c r="Q177" s="422"/>
      <c r="R177" s="422"/>
      <c r="S177" s="84" t="s">
        <v>55</v>
      </c>
      <c r="T177" s="45" t="s">
        <v>123</v>
      </c>
      <c r="U177" s="85">
        <v>1</v>
      </c>
      <c r="V177" s="55">
        <f t="shared" si="10"/>
        <v>1</v>
      </c>
      <c r="W177" s="55">
        <f t="shared" si="27"/>
        <v>1</v>
      </c>
      <c r="X177" s="56">
        <f t="shared" si="14"/>
        <v>1</v>
      </c>
      <c r="Y177" s="283">
        <f t="shared" si="15"/>
        <v>1</v>
      </c>
    </row>
    <row r="178" spans="1:25" s="110" customFormat="1" ht="247.5" customHeight="1" x14ac:dyDescent="0.25">
      <c r="A178" s="446" t="s">
        <v>1329</v>
      </c>
      <c r="B178" s="446"/>
      <c r="C178" s="262" t="s">
        <v>1087</v>
      </c>
      <c r="D178" s="309" t="s">
        <v>255</v>
      </c>
      <c r="E178" s="310" t="s">
        <v>1082</v>
      </c>
      <c r="F178" s="447" t="s">
        <v>1143</v>
      </c>
      <c r="G178" s="447"/>
      <c r="H178" s="448" t="s">
        <v>1351</v>
      </c>
      <c r="I178" s="448"/>
      <c r="J178" s="323" t="s">
        <v>1071</v>
      </c>
      <c r="K178" s="312">
        <v>43101</v>
      </c>
      <c r="L178" s="312" t="s">
        <v>1352</v>
      </c>
      <c r="M178" s="315" t="s">
        <v>1248</v>
      </c>
      <c r="N178" s="313">
        <v>0</v>
      </c>
      <c r="O178" s="314" t="s">
        <v>258</v>
      </c>
      <c r="P178" s="422" t="s">
        <v>1245</v>
      </c>
      <c r="Q178" s="422"/>
      <c r="R178" s="422"/>
      <c r="S178" s="84" t="s">
        <v>55</v>
      </c>
      <c r="T178" s="45" t="s">
        <v>123</v>
      </c>
      <c r="U178" s="85">
        <v>1</v>
      </c>
      <c r="V178" s="55">
        <f t="shared" si="10"/>
        <v>1</v>
      </c>
      <c r="W178" s="55">
        <f t="shared" si="27"/>
        <v>1</v>
      </c>
      <c r="X178" s="56">
        <f t="shared" si="14"/>
        <v>1</v>
      </c>
      <c r="Y178" s="283">
        <f t="shared" si="15"/>
        <v>1</v>
      </c>
    </row>
    <row r="179" spans="1:25" s="110" customFormat="1" ht="247.5" customHeight="1" x14ac:dyDescent="0.25">
      <c r="A179" s="446" t="s">
        <v>1329</v>
      </c>
      <c r="B179" s="446"/>
      <c r="C179" s="262" t="s">
        <v>1087</v>
      </c>
      <c r="D179" s="309" t="s">
        <v>255</v>
      </c>
      <c r="E179" s="310" t="s">
        <v>1082</v>
      </c>
      <c r="F179" s="447" t="s">
        <v>1143</v>
      </c>
      <c r="G179" s="447"/>
      <c r="H179" s="448" t="s">
        <v>1353</v>
      </c>
      <c r="I179" s="448"/>
      <c r="J179" s="323" t="s">
        <v>1071</v>
      </c>
      <c r="K179" s="312">
        <v>43101</v>
      </c>
      <c r="L179" s="312" t="s">
        <v>1259</v>
      </c>
      <c r="M179" s="315" t="s">
        <v>1354</v>
      </c>
      <c r="N179" s="313">
        <v>2391200</v>
      </c>
      <c r="O179" s="313"/>
      <c r="P179" s="422" t="s">
        <v>1245</v>
      </c>
      <c r="Q179" s="422"/>
      <c r="R179" s="422"/>
      <c r="S179" s="84" t="s">
        <v>55</v>
      </c>
      <c r="T179" s="45" t="s">
        <v>123</v>
      </c>
      <c r="U179" s="85">
        <v>1</v>
      </c>
      <c r="V179" s="55">
        <f t="shared" si="10"/>
        <v>1</v>
      </c>
      <c r="W179" s="55">
        <f t="shared" si="27"/>
        <v>1</v>
      </c>
      <c r="X179" s="56">
        <f t="shared" si="14"/>
        <v>1</v>
      </c>
      <c r="Y179" s="283">
        <f t="shared" si="15"/>
        <v>1</v>
      </c>
    </row>
    <row r="180" spans="1:25" s="110" customFormat="1" ht="247.5" customHeight="1" x14ac:dyDescent="0.25">
      <c r="A180" s="446" t="s">
        <v>1329</v>
      </c>
      <c r="B180" s="446"/>
      <c r="C180" s="262" t="s">
        <v>1087</v>
      </c>
      <c r="D180" s="309" t="s">
        <v>255</v>
      </c>
      <c r="E180" s="310" t="s">
        <v>1082</v>
      </c>
      <c r="F180" s="447" t="s">
        <v>1143</v>
      </c>
      <c r="G180" s="447"/>
      <c r="H180" s="448" t="s">
        <v>1355</v>
      </c>
      <c r="I180" s="448"/>
      <c r="J180" s="323" t="s">
        <v>1071</v>
      </c>
      <c r="K180" s="312">
        <v>43101</v>
      </c>
      <c r="L180" s="312" t="s">
        <v>1256</v>
      </c>
      <c r="M180" s="315" t="s">
        <v>1354</v>
      </c>
      <c r="N180" s="313">
        <v>703200</v>
      </c>
      <c r="O180" s="313"/>
      <c r="P180" s="422" t="s">
        <v>1245</v>
      </c>
      <c r="Q180" s="422"/>
      <c r="R180" s="422"/>
      <c r="S180" s="84" t="s">
        <v>55</v>
      </c>
      <c r="T180" s="45" t="s">
        <v>123</v>
      </c>
      <c r="U180" s="85">
        <v>1</v>
      </c>
      <c r="V180" s="55">
        <f t="shared" si="10"/>
        <v>1</v>
      </c>
      <c r="W180" s="55">
        <f t="shared" si="27"/>
        <v>1</v>
      </c>
      <c r="X180" s="56">
        <f t="shared" si="14"/>
        <v>1</v>
      </c>
      <c r="Y180" s="283">
        <f t="shared" si="15"/>
        <v>1</v>
      </c>
    </row>
    <row r="181" spans="1:25" s="110" customFormat="1" ht="247.5" customHeight="1" x14ac:dyDescent="0.25">
      <c r="A181" s="446" t="s">
        <v>1329</v>
      </c>
      <c r="B181" s="446"/>
      <c r="C181" s="262" t="s">
        <v>1087</v>
      </c>
      <c r="D181" s="309" t="s">
        <v>255</v>
      </c>
      <c r="E181" s="310" t="s">
        <v>1082</v>
      </c>
      <c r="F181" s="447" t="s">
        <v>1143</v>
      </c>
      <c r="G181" s="447"/>
      <c r="H181" s="448" t="s">
        <v>1356</v>
      </c>
      <c r="I181" s="448"/>
      <c r="J181" s="323" t="s">
        <v>1071</v>
      </c>
      <c r="K181" s="312">
        <v>43101</v>
      </c>
      <c r="L181" s="312" t="s">
        <v>1340</v>
      </c>
      <c r="M181" s="315" t="s">
        <v>1357</v>
      </c>
      <c r="N181" s="313" t="s">
        <v>1358</v>
      </c>
      <c r="O181" s="313"/>
      <c r="P181" s="422" t="s">
        <v>1245</v>
      </c>
      <c r="Q181" s="422"/>
      <c r="R181" s="422"/>
      <c r="S181" s="84" t="s">
        <v>55</v>
      </c>
      <c r="T181" s="45" t="s">
        <v>123</v>
      </c>
      <c r="U181" s="85">
        <v>1</v>
      </c>
      <c r="V181" s="55">
        <f t="shared" si="10"/>
        <v>1</v>
      </c>
      <c r="W181" s="55">
        <f t="shared" si="27"/>
        <v>1</v>
      </c>
      <c r="X181" s="56">
        <f t="shared" si="14"/>
        <v>1</v>
      </c>
      <c r="Y181" s="283">
        <f t="shared" si="15"/>
        <v>1</v>
      </c>
    </row>
    <row r="182" spans="1:25" s="110" customFormat="1" ht="247.5" customHeight="1" x14ac:dyDescent="0.25">
      <c r="A182" s="446" t="s">
        <v>1329</v>
      </c>
      <c r="B182" s="446"/>
      <c r="C182" s="262" t="s">
        <v>1087</v>
      </c>
      <c r="D182" s="309" t="s">
        <v>255</v>
      </c>
      <c r="E182" s="310" t="s">
        <v>1082</v>
      </c>
      <c r="F182" s="447" t="s">
        <v>1143</v>
      </c>
      <c r="G182" s="447"/>
      <c r="H182" s="448" t="s">
        <v>1359</v>
      </c>
      <c r="I182" s="448"/>
      <c r="J182" s="323" t="s">
        <v>1071</v>
      </c>
      <c r="K182" s="312">
        <v>43101</v>
      </c>
      <c r="L182" s="312" t="s">
        <v>1349</v>
      </c>
      <c r="M182" s="315" t="s">
        <v>1360</v>
      </c>
      <c r="N182" s="313">
        <v>1000000</v>
      </c>
      <c r="O182" s="313"/>
      <c r="P182" s="422" t="s">
        <v>1245</v>
      </c>
      <c r="Q182" s="422"/>
      <c r="R182" s="422"/>
      <c r="S182" s="84" t="s">
        <v>55</v>
      </c>
      <c r="T182" s="45" t="s">
        <v>123</v>
      </c>
      <c r="U182" s="85">
        <v>1</v>
      </c>
      <c r="V182" s="55">
        <f t="shared" si="10"/>
        <v>1</v>
      </c>
      <c r="W182" s="55">
        <f t="shared" si="27"/>
        <v>1</v>
      </c>
      <c r="X182" s="56">
        <f t="shared" si="14"/>
        <v>1</v>
      </c>
      <c r="Y182" s="283">
        <f t="shared" si="15"/>
        <v>1</v>
      </c>
    </row>
    <row r="183" spans="1:25" s="110" customFormat="1" ht="247.5" customHeight="1" x14ac:dyDescent="0.25">
      <c r="A183" s="446" t="s">
        <v>1329</v>
      </c>
      <c r="B183" s="446"/>
      <c r="C183" s="262" t="s">
        <v>1087</v>
      </c>
      <c r="D183" s="309" t="s">
        <v>255</v>
      </c>
      <c r="E183" s="310" t="s">
        <v>1082</v>
      </c>
      <c r="F183" s="447" t="s">
        <v>1143</v>
      </c>
      <c r="G183" s="447"/>
      <c r="H183" s="448" t="s">
        <v>1361</v>
      </c>
      <c r="I183" s="448"/>
      <c r="J183" s="323" t="s">
        <v>1071</v>
      </c>
      <c r="K183" s="312">
        <v>43101</v>
      </c>
      <c r="L183" s="312" t="s">
        <v>1362</v>
      </c>
      <c r="M183" s="315" t="s">
        <v>1360</v>
      </c>
      <c r="N183" s="313" t="s">
        <v>1363</v>
      </c>
      <c r="O183" s="313"/>
      <c r="P183" s="422" t="s">
        <v>1245</v>
      </c>
      <c r="Q183" s="422"/>
      <c r="R183" s="422"/>
      <c r="S183" s="84" t="s">
        <v>55</v>
      </c>
      <c r="T183" s="45" t="s">
        <v>123</v>
      </c>
      <c r="U183" s="85">
        <v>1</v>
      </c>
      <c r="V183" s="55">
        <f t="shared" si="10"/>
        <v>1</v>
      </c>
      <c r="W183" s="55">
        <f t="shared" si="27"/>
        <v>1</v>
      </c>
      <c r="X183" s="56">
        <f t="shared" si="14"/>
        <v>1</v>
      </c>
      <c r="Y183" s="283">
        <f t="shared" si="15"/>
        <v>1</v>
      </c>
    </row>
    <row r="184" spans="1:25" s="110" customFormat="1" ht="247.5" customHeight="1" x14ac:dyDescent="0.25">
      <c r="A184" s="446" t="s">
        <v>1329</v>
      </c>
      <c r="B184" s="446"/>
      <c r="C184" s="262" t="s">
        <v>1087</v>
      </c>
      <c r="D184" s="309" t="s">
        <v>255</v>
      </c>
      <c r="E184" s="310" t="s">
        <v>1082</v>
      </c>
      <c r="F184" s="447" t="s">
        <v>1143</v>
      </c>
      <c r="G184" s="447"/>
      <c r="H184" s="448" t="s">
        <v>1364</v>
      </c>
      <c r="I184" s="448"/>
      <c r="J184" s="323" t="s">
        <v>1071</v>
      </c>
      <c r="K184" s="312">
        <v>43101</v>
      </c>
      <c r="L184" s="312" t="s">
        <v>939</v>
      </c>
      <c r="M184" s="315" t="s">
        <v>1324</v>
      </c>
      <c r="N184" s="313">
        <v>0</v>
      </c>
      <c r="O184" s="314" t="s">
        <v>258</v>
      </c>
      <c r="P184" s="422" t="s">
        <v>1245</v>
      </c>
      <c r="Q184" s="422"/>
      <c r="R184" s="422"/>
      <c r="S184" s="84" t="s">
        <v>55</v>
      </c>
      <c r="T184" s="45" t="s">
        <v>123</v>
      </c>
      <c r="U184" s="85">
        <v>1</v>
      </c>
      <c r="V184" s="55">
        <f t="shared" si="10"/>
        <v>1</v>
      </c>
      <c r="W184" s="55">
        <f t="shared" si="27"/>
        <v>1</v>
      </c>
      <c r="X184" s="56">
        <f t="shared" si="14"/>
        <v>1</v>
      </c>
      <c r="Y184" s="283">
        <f t="shared" si="15"/>
        <v>1</v>
      </c>
    </row>
    <row r="185" spans="1:25" s="110" customFormat="1" ht="247.5" customHeight="1" x14ac:dyDescent="0.25">
      <c r="A185" s="446" t="s">
        <v>1329</v>
      </c>
      <c r="B185" s="446"/>
      <c r="C185" s="262" t="s">
        <v>1087</v>
      </c>
      <c r="D185" s="309" t="s">
        <v>255</v>
      </c>
      <c r="E185" s="310" t="s">
        <v>1082</v>
      </c>
      <c r="F185" s="447" t="s">
        <v>1143</v>
      </c>
      <c r="G185" s="447"/>
      <c r="H185" s="448" t="s">
        <v>1365</v>
      </c>
      <c r="I185" s="448"/>
      <c r="J185" s="323" t="s">
        <v>1071</v>
      </c>
      <c r="K185" s="312">
        <v>43101</v>
      </c>
      <c r="L185" s="312" t="s">
        <v>500</v>
      </c>
      <c r="M185" s="315" t="s">
        <v>1248</v>
      </c>
      <c r="N185" s="313">
        <v>557000</v>
      </c>
      <c r="O185" s="313"/>
      <c r="P185" s="422" t="s">
        <v>1245</v>
      </c>
      <c r="Q185" s="422"/>
      <c r="R185" s="422"/>
      <c r="S185" s="84" t="s">
        <v>55</v>
      </c>
      <c r="T185" s="45" t="s">
        <v>123</v>
      </c>
      <c r="U185" s="85">
        <v>1</v>
      </c>
      <c r="V185" s="55">
        <f t="shared" si="10"/>
        <v>1</v>
      </c>
      <c r="W185" s="55">
        <f t="shared" si="27"/>
        <v>1</v>
      </c>
      <c r="X185" s="56">
        <f t="shared" si="14"/>
        <v>1</v>
      </c>
      <c r="Y185" s="283">
        <f t="shared" si="15"/>
        <v>1</v>
      </c>
    </row>
    <row r="186" spans="1:25" s="110" customFormat="1" ht="247.5" customHeight="1" x14ac:dyDescent="0.25">
      <c r="A186" s="446" t="s">
        <v>1329</v>
      </c>
      <c r="B186" s="446"/>
      <c r="C186" s="262" t="s">
        <v>1087</v>
      </c>
      <c r="D186" s="309" t="s">
        <v>255</v>
      </c>
      <c r="E186" s="310" t="s">
        <v>1082</v>
      </c>
      <c r="F186" s="447" t="s">
        <v>1143</v>
      </c>
      <c r="G186" s="447"/>
      <c r="H186" s="448" t="s">
        <v>1366</v>
      </c>
      <c r="I186" s="448"/>
      <c r="J186" s="323" t="s">
        <v>1071</v>
      </c>
      <c r="K186" s="312">
        <v>43101</v>
      </c>
      <c r="L186" s="312" t="s">
        <v>1256</v>
      </c>
      <c r="M186" s="315" t="s">
        <v>1367</v>
      </c>
      <c r="N186" s="313">
        <f>5798600+92300</f>
        <v>5890900</v>
      </c>
      <c r="O186" s="313"/>
      <c r="P186" s="422" t="s">
        <v>1245</v>
      </c>
      <c r="Q186" s="422"/>
      <c r="R186" s="422"/>
      <c r="S186" s="84" t="s">
        <v>55</v>
      </c>
      <c r="T186" s="45" t="s">
        <v>123</v>
      </c>
      <c r="U186" s="85">
        <v>1</v>
      </c>
      <c r="V186" s="55">
        <f t="shared" si="10"/>
        <v>1</v>
      </c>
      <c r="W186" s="55">
        <f t="shared" si="27"/>
        <v>1</v>
      </c>
      <c r="X186" s="56">
        <f t="shared" si="14"/>
        <v>1</v>
      </c>
      <c r="Y186" s="283">
        <f t="shared" si="15"/>
        <v>1</v>
      </c>
    </row>
    <row r="187" spans="1:25" s="110" customFormat="1" ht="247.5" customHeight="1" x14ac:dyDescent="0.25">
      <c r="A187" s="446" t="s">
        <v>1329</v>
      </c>
      <c r="B187" s="446"/>
      <c r="C187" s="262" t="s">
        <v>1087</v>
      </c>
      <c r="D187" s="309" t="s">
        <v>255</v>
      </c>
      <c r="E187" s="310" t="s">
        <v>1082</v>
      </c>
      <c r="F187" s="447" t="s">
        <v>1143</v>
      </c>
      <c r="G187" s="447"/>
      <c r="H187" s="448" t="s">
        <v>1368</v>
      </c>
      <c r="I187" s="448"/>
      <c r="J187" s="323" t="s">
        <v>1071</v>
      </c>
      <c r="K187" s="312">
        <v>43101</v>
      </c>
      <c r="L187" s="312" t="s">
        <v>1349</v>
      </c>
      <c r="M187" s="315" t="s">
        <v>1334</v>
      </c>
      <c r="N187" s="313">
        <v>0</v>
      </c>
      <c r="O187" s="314" t="s">
        <v>258</v>
      </c>
      <c r="P187" s="422" t="s">
        <v>1245</v>
      </c>
      <c r="Q187" s="422"/>
      <c r="R187" s="422"/>
      <c r="S187" s="84" t="s">
        <v>55</v>
      </c>
      <c r="T187" s="45" t="s">
        <v>123</v>
      </c>
      <c r="U187" s="85">
        <v>1</v>
      </c>
      <c r="V187" s="55">
        <f t="shared" si="10"/>
        <v>1</v>
      </c>
      <c r="W187" s="55">
        <f t="shared" si="27"/>
        <v>1</v>
      </c>
      <c r="X187" s="56">
        <f t="shared" si="14"/>
        <v>1</v>
      </c>
      <c r="Y187" s="283">
        <f t="shared" si="15"/>
        <v>1</v>
      </c>
    </row>
    <row r="188" spans="1:25" s="110" customFormat="1" ht="247.5" customHeight="1" x14ac:dyDescent="0.25">
      <c r="A188" s="446" t="s">
        <v>1329</v>
      </c>
      <c r="B188" s="446"/>
      <c r="C188" s="262" t="s">
        <v>1087</v>
      </c>
      <c r="D188" s="309" t="s">
        <v>255</v>
      </c>
      <c r="E188" s="310" t="s">
        <v>1082</v>
      </c>
      <c r="F188" s="447" t="s">
        <v>1143</v>
      </c>
      <c r="G188" s="447"/>
      <c r="H188" s="448" t="s">
        <v>1369</v>
      </c>
      <c r="I188" s="448"/>
      <c r="J188" s="323" t="s">
        <v>1071</v>
      </c>
      <c r="K188" s="312">
        <v>43101</v>
      </c>
      <c r="L188" s="312" t="s">
        <v>1370</v>
      </c>
      <c r="M188" s="315" t="s">
        <v>1371</v>
      </c>
      <c r="N188" s="313">
        <v>0</v>
      </c>
      <c r="O188" s="314" t="s">
        <v>258</v>
      </c>
      <c r="P188" s="422" t="s">
        <v>1245</v>
      </c>
      <c r="Q188" s="422"/>
      <c r="R188" s="422"/>
      <c r="S188" s="84" t="s">
        <v>55</v>
      </c>
      <c r="T188" s="45" t="s">
        <v>123</v>
      </c>
      <c r="U188" s="85">
        <v>1</v>
      </c>
      <c r="V188" s="55">
        <f t="shared" si="10"/>
        <v>1</v>
      </c>
      <c r="W188" s="55">
        <f t="shared" si="27"/>
        <v>1</v>
      </c>
      <c r="X188" s="56">
        <f t="shared" ref="X188:X195" si="28">+W188/V188</f>
        <v>1</v>
      </c>
      <c r="Y188" s="283">
        <f t="shared" si="15"/>
        <v>1</v>
      </c>
    </row>
    <row r="189" spans="1:25" s="110" customFormat="1" ht="247.5" customHeight="1" x14ac:dyDescent="0.25">
      <c r="A189" s="446" t="s">
        <v>1329</v>
      </c>
      <c r="B189" s="446"/>
      <c r="C189" s="262" t="s">
        <v>1087</v>
      </c>
      <c r="D189" s="309" t="s">
        <v>255</v>
      </c>
      <c r="E189" s="310" t="s">
        <v>1082</v>
      </c>
      <c r="F189" s="447" t="s">
        <v>1143</v>
      </c>
      <c r="G189" s="447"/>
      <c r="H189" s="448" t="s">
        <v>1372</v>
      </c>
      <c r="I189" s="448"/>
      <c r="J189" s="323" t="s">
        <v>1071</v>
      </c>
      <c r="K189" s="312">
        <v>43101</v>
      </c>
      <c r="L189" s="312" t="s">
        <v>1370</v>
      </c>
      <c r="M189" s="315" t="s">
        <v>1373</v>
      </c>
      <c r="N189" s="313">
        <v>213486</v>
      </c>
      <c r="O189" s="313"/>
      <c r="P189" s="422" t="s">
        <v>1245</v>
      </c>
      <c r="Q189" s="422"/>
      <c r="R189" s="422"/>
      <c r="S189" s="84" t="s">
        <v>55</v>
      </c>
      <c r="T189" s="45" t="s">
        <v>123</v>
      </c>
      <c r="U189" s="85">
        <v>1</v>
      </c>
      <c r="V189" s="55">
        <f t="shared" si="10"/>
        <v>1</v>
      </c>
      <c r="W189" s="55">
        <f t="shared" si="27"/>
        <v>1</v>
      </c>
      <c r="X189" s="56">
        <f t="shared" si="28"/>
        <v>1</v>
      </c>
      <c r="Y189" s="283">
        <f t="shared" si="15"/>
        <v>1</v>
      </c>
    </row>
    <row r="190" spans="1:25" s="110" customFormat="1" ht="247.5" customHeight="1" x14ac:dyDescent="0.25">
      <c r="A190" s="446" t="s">
        <v>1329</v>
      </c>
      <c r="B190" s="446"/>
      <c r="C190" s="262" t="s">
        <v>1087</v>
      </c>
      <c r="D190" s="309" t="s">
        <v>255</v>
      </c>
      <c r="E190" s="310" t="s">
        <v>1082</v>
      </c>
      <c r="F190" s="447" t="s">
        <v>1143</v>
      </c>
      <c r="G190" s="447"/>
      <c r="H190" s="448" t="s">
        <v>1374</v>
      </c>
      <c r="I190" s="448"/>
      <c r="J190" s="323" t="s">
        <v>1071</v>
      </c>
      <c r="K190" s="312">
        <v>43101</v>
      </c>
      <c r="L190" s="312" t="s">
        <v>1305</v>
      </c>
      <c r="M190" s="315" t="s">
        <v>1375</v>
      </c>
      <c r="N190" s="313">
        <v>0</v>
      </c>
      <c r="O190" s="314" t="s">
        <v>258</v>
      </c>
      <c r="P190" s="422" t="s">
        <v>1245</v>
      </c>
      <c r="Q190" s="422"/>
      <c r="R190" s="422"/>
      <c r="S190" s="84" t="s">
        <v>55</v>
      </c>
      <c r="T190" s="45" t="s">
        <v>123</v>
      </c>
      <c r="U190" s="85">
        <v>1</v>
      </c>
      <c r="V190" s="55">
        <f t="shared" si="10"/>
        <v>1</v>
      </c>
      <c r="W190" s="55">
        <f t="shared" si="27"/>
        <v>1</v>
      </c>
      <c r="X190" s="56">
        <f t="shared" si="28"/>
        <v>1</v>
      </c>
      <c r="Y190" s="283">
        <f t="shared" si="15"/>
        <v>1</v>
      </c>
    </row>
    <row r="191" spans="1:25" s="110" customFormat="1" ht="247.5" customHeight="1" x14ac:dyDescent="0.25">
      <c r="A191" s="446" t="s">
        <v>1329</v>
      </c>
      <c r="B191" s="446"/>
      <c r="C191" s="262" t="s">
        <v>1087</v>
      </c>
      <c r="D191" s="309" t="s">
        <v>255</v>
      </c>
      <c r="E191" s="310" t="s">
        <v>1082</v>
      </c>
      <c r="F191" s="447" t="s">
        <v>1143</v>
      </c>
      <c r="G191" s="447"/>
      <c r="H191" s="448" t="s">
        <v>1376</v>
      </c>
      <c r="I191" s="448"/>
      <c r="J191" s="323" t="s">
        <v>1071</v>
      </c>
      <c r="K191" s="312">
        <v>43101</v>
      </c>
      <c r="L191" s="312" t="s">
        <v>1346</v>
      </c>
      <c r="M191" s="315" t="s">
        <v>1377</v>
      </c>
      <c r="N191" s="313">
        <v>4743023</v>
      </c>
      <c r="O191" s="313"/>
      <c r="P191" s="422" t="s">
        <v>1245</v>
      </c>
      <c r="Q191" s="422"/>
      <c r="R191" s="422"/>
      <c r="S191" s="84" t="s">
        <v>55</v>
      </c>
      <c r="T191" s="45" t="s">
        <v>123</v>
      </c>
      <c r="U191" s="85">
        <v>1</v>
      </c>
      <c r="V191" s="55">
        <f t="shared" si="10"/>
        <v>1</v>
      </c>
      <c r="W191" s="55">
        <f t="shared" si="27"/>
        <v>1</v>
      </c>
      <c r="X191" s="56">
        <f t="shared" si="28"/>
        <v>1</v>
      </c>
      <c r="Y191" s="283">
        <f t="shared" si="15"/>
        <v>1</v>
      </c>
    </row>
    <row r="192" spans="1:25" s="110" customFormat="1" ht="247.5" customHeight="1" x14ac:dyDescent="0.25">
      <c r="A192" s="446" t="s">
        <v>1329</v>
      </c>
      <c r="B192" s="446"/>
      <c r="C192" s="262" t="s">
        <v>1087</v>
      </c>
      <c r="D192" s="309" t="s">
        <v>255</v>
      </c>
      <c r="E192" s="310" t="s">
        <v>1082</v>
      </c>
      <c r="F192" s="447" t="s">
        <v>1143</v>
      </c>
      <c r="G192" s="447"/>
      <c r="H192" s="448" t="s">
        <v>1378</v>
      </c>
      <c r="I192" s="448"/>
      <c r="J192" s="323" t="s">
        <v>1071</v>
      </c>
      <c r="K192" s="312">
        <v>43101</v>
      </c>
      <c r="L192" s="312" t="s">
        <v>1379</v>
      </c>
      <c r="M192" s="315" t="s">
        <v>1380</v>
      </c>
      <c r="N192" s="313">
        <v>0</v>
      </c>
      <c r="O192" s="314" t="s">
        <v>258</v>
      </c>
      <c r="P192" s="422" t="s">
        <v>1245</v>
      </c>
      <c r="Q192" s="422"/>
      <c r="R192" s="422"/>
      <c r="S192" s="84" t="s">
        <v>55</v>
      </c>
      <c r="T192" s="45" t="s">
        <v>123</v>
      </c>
      <c r="U192" s="85">
        <v>1</v>
      </c>
      <c r="V192" s="55">
        <f t="shared" si="10"/>
        <v>1</v>
      </c>
      <c r="W192" s="55">
        <f t="shared" si="27"/>
        <v>1</v>
      </c>
      <c r="X192" s="56">
        <f t="shared" si="28"/>
        <v>1</v>
      </c>
      <c r="Y192" s="283">
        <f t="shared" si="15"/>
        <v>1</v>
      </c>
    </row>
    <row r="193" spans="1:66" s="110" customFormat="1" ht="247.5" customHeight="1" x14ac:dyDescent="0.25">
      <c r="A193" s="446" t="s">
        <v>1329</v>
      </c>
      <c r="B193" s="446"/>
      <c r="C193" s="262" t="s">
        <v>1087</v>
      </c>
      <c r="D193" s="309" t="s">
        <v>255</v>
      </c>
      <c r="E193" s="310" t="s">
        <v>1082</v>
      </c>
      <c r="F193" s="447" t="s">
        <v>1143</v>
      </c>
      <c r="G193" s="447"/>
      <c r="H193" s="448" t="s">
        <v>1381</v>
      </c>
      <c r="I193" s="448"/>
      <c r="J193" s="323" t="s">
        <v>1071</v>
      </c>
      <c r="K193" s="312">
        <v>43101</v>
      </c>
      <c r="L193" s="312" t="s">
        <v>1259</v>
      </c>
      <c r="M193" s="315" t="s">
        <v>1382</v>
      </c>
      <c r="N193" s="313">
        <v>6127191</v>
      </c>
      <c r="O193" s="313"/>
      <c r="P193" s="422" t="s">
        <v>1245</v>
      </c>
      <c r="Q193" s="422"/>
      <c r="R193" s="422"/>
      <c r="S193" s="84" t="s">
        <v>55</v>
      </c>
      <c r="T193" s="45" t="s">
        <v>123</v>
      </c>
      <c r="U193" s="85">
        <v>1</v>
      </c>
      <c r="V193" s="55">
        <f t="shared" si="10"/>
        <v>1</v>
      </c>
      <c r="W193" s="55">
        <f t="shared" si="27"/>
        <v>1</v>
      </c>
      <c r="X193" s="56">
        <f t="shared" si="28"/>
        <v>1</v>
      </c>
      <c r="Y193" s="283">
        <f t="shared" si="15"/>
        <v>1</v>
      </c>
    </row>
    <row r="194" spans="1:66" s="110" customFormat="1" ht="247.5" customHeight="1" x14ac:dyDescent="0.25">
      <c r="A194" s="446" t="s">
        <v>1329</v>
      </c>
      <c r="B194" s="446"/>
      <c r="C194" s="262" t="s">
        <v>1087</v>
      </c>
      <c r="D194" s="309" t="s">
        <v>255</v>
      </c>
      <c r="E194" s="310" t="s">
        <v>1082</v>
      </c>
      <c r="F194" s="447" t="s">
        <v>1143</v>
      </c>
      <c r="G194" s="447"/>
      <c r="H194" s="448" t="s">
        <v>1383</v>
      </c>
      <c r="I194" s="448"/>
      <c r="J194" s="323" t="s">
        <v>1071</v>
      </c>
      <c r="K194" s="312">
        <v>43101</v>
      </c>
      <c r="L194" s="312" t="s">
        <v>1384</v>
      </c>
      <c r="M194" s="315" t="s">
        <v>1385</v>
      </c>
      <c r="N194" s="313">
        <v>0</v>
      </c>
      <c r="O194" s="314" t="s">
        <v>258</v>
      </c>
      <c r="P194" s="422" t="s">
        <v>1245</v>
      </c>
      <c r="Q194" s="422"/>
      <c r="R194" s="422"/>
      <c r="S194" s="84" t="s">
        <v>55</v>
      </c>
      <c r="T194" s="45" t="s">
        <v>123</v>
      </c>
      <c r="U194" s="85">
        <v>1</v>
      </c>
      <c r="V194" s="55">
        <f t="shared" si="10"/>
        <v>1</v>
      </c>
      <c r="W194" s="55">
        <f t="shared" si="27"/>
        <v>1</v>
      </c>
      <c r="X194" s="56">
        <f t="shared" si="28"/>
        <v>1</v>
      </c>
      <c r="Y194" s="283">
        <f t="shared" si="15"/>
        <v>1</v>
      </c>
    </row>
    <row r="195" spans="1:66" s="110" customFormat="1" ht="247.5" customHeight="1" x14ac:dyDescent="0.25">
      <c r="A195" s="446" t="s">
        <v>1329</v>
      </c>
      <c r="B195" s="446"/>
      <c r="C195" s="262" t="s">
        <v>1087</v>
      </c>
      <c r="D195" s="309" t="s">
        <v>255</v>
      </c>
      <c r="E195" s="310" t="s">
        <v>1082</v>
      </c>
      <c r="F195" s="447" t="s">
        <v>1143</v>
      </c>
      <c r="G195" s="447"/>
      <c r="H195" s="448" t="s">
        <v>1386</v>
      </c>
      <c r="I195" s="448"/>
      <c r="J195" s="323" t="s">
        <v>1071</v>
      </c>
      <c r="K195" s="312">
        <v>43101</v>
      </c>
      <c r="L195" s="312" t="s">
        <v>1387</v>
      </c>
      <c r="M195" s="315" t="s">
        <v>1248</v>
      </c>
      <c r="N195" s="313">
        <v>0</v>
      </c>
      <c r="O195" s="314" t="s">
        <v>258</v>
      </c>
      <c r="P195" s="422" t="s">
        <v>1245</v>
      </c>
      <c r="Q195" s="422"/>
      <c r="R195" s="422"/>
      <c r="S195" s="84" t="s">
        <v>55</v>
      </c>
      <c r="T195" s="45" t="s">
        <v>123</v>
      </c>
      <c r="U195" s="85">
        <v>1</v>
      </c>
      <c r="V195" s="55">
        <f t="shared" si="10"/>
        <v>1</v>
      </c>
      <c r="W195" s="55">
        <f t="shared" si="27"/>
        <v>1</v>
      </c>
      <c r="X195" s="56">
        <f t="shared" si="28"/>
        <v>1</v>
      </c>
      <c r="Y195" s="283">
        <f t="shared" si="15"/>
        <v>1</v>
      </c>
    </row>
    <row r="196" spans="1:66" s="110" customFormat="1" ht="25.5" customHeight="1" x14ac:dyDescent="0.25">
      <c r="A196" s="235"/>
      <c r="B196" s="235"/>
      <c r="C196" s="75"/>
      <c r="D196" s="75"/>
      <c r="E196" s="111"/>
      <c r="F196" s="111"/>
      <c r="G196" s="111"/>
      <c r="H196" s="111"/>
      <c r="I196" s="111"/>
      <c r="J196" s="111"/>
      <c r="K196" s="111"/>
      <c r="L196" s="111"/>
      <c r="M196" s="111"/>
      <c r="N196" s="111"/>
      <c r="O196" s="111"/>
      <c r="P196" s="111"/>
      <c r="Q196" s="111"/>
      <c r="R196" s="111"/>
      <c r="S196" s="112"/>
      <c r="T196" s="111"/>
      <c r="U196" s="111"/>
    </row>
    <row r="197" spans="1:66" s="6" customFormat="1" ht="10.5" customHeight="1" x14ac:dyDescent="0.25">
      <c r="A197" s="116"/>
      <c r="B197" s="116"/>
      <c r="C197" s="116"/>
      <c r="D197" s="116"/>
      <c r="E197" s="116"/>
      <c r="F197" s="116"/>
      <c r="G197" s="116"/>
      <c r="H197" s="116"/>
      <c r="I197" s="116"/>
      <c r="J197" s="116"/>
      <c r="K197" s="116"/>
      <c r="L197" s="116"/>
      <c r="M197" s="116"/>
      <c r="N197" s="116"/>
      <c r="O197" s="117"/>
      <c r="P197" s="118"/>
      <c r="Q197" s="118"/>
      <c r="R197" s="118"/>
      <c r="S197" s="119"/>
      <c r="T197" s="118"/>
      <c r="U197" s="120"/>
    </row>
    <row r="198" spans="1:66" ht="101.25" customHeight="1" x14ac:dyDescent="0.25">
      <c r="A198" s="356" t="s">
        <v>262</v>
      </c>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BM198" s="2"/>
      <c r="BN198" s="2"/>
    </row>
    <row r="199" spans="1:66" ht="84.75" customHeight="1" thickBot="1" x14ac:dyDescent="0.3">
      <c r="A199" s="124"/>
      <c r="B199" s="124"/>
      <c r="C199" s="124"/>
      <c r="D199" s="124"/>
      <c r="E199" s="124"/>
      <c r="F199" s="124"/>
      <c r="G199" s="124"/>
      <c r="H199" s="124"/>
      <c r="I199" s="124"/>
      <c r="J199" s="124"/>
      <c r="K199" s="124"/>
      <c r="L199" s="124"/>
      <c r="M199" s="124"/>
      <c r="N199" s="124"/>
      <c r="O199" s="124"/>
      <c r="P199" s="124"/>
      <c r="Q199" s="124"/>
      <c r="R199" s="124"/>
      <c r="S199" s="124"/>
      <c r="T199" s="124"/>
      <c r="U199" s="124"/>
      <c r="BM199" s="2"/>
      <c r="BN199" s="2"/>
    </row>
    <row r="200" spans="1:66" ht="66" customHeight="1" thickTop="1" x14ac:dyDescent="0.25">
      <c r="A200" s="124"/>
      <c r="B200" s="124"/>
      <c r="C200" s="124"/>
      <c r="D200" s="124"/>
      <c r="E200" s="442" t="s">
        <v>263</v>
      </c>
      <c r="F200" s="442"/>
      <c r="G200" s="442"/>
      <c r="H200" s="442"/>
      <c r="I200" s="442"/>
      <c r="J200" s="442"/>
      <c r="K200" s="358"/>
      <c r="L200" s="358"/>
      <c r="M200" s="358"/>
      <c r="N200" s="358"/>
      <c r="O200" s="358"/>
      <c r="P200" s="358"/>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24"/>
      <c r="AL200" s="124"/>
      <c r="AM200" s="124"/>
      <c r="AN200" s="124"/>
      <c r="AO200" s="124"/>
      <c r="AP200" s="124"/>
      <c r="AQ200" s="124"/>
      <c r="AR200" s="124"/>
      <c r="AS200" s="124"/>
      <c r="AT200" s="124"/>
      <c r="AU200" s="124"/>
      <c r="AV200" s="124"/>
      <c r="AW200" s="124"/>
      <c r="AX200" s="16"/>
      <c r="AY200" s="16"/>
      <c r="AZ200" s="16"/>
      <c r="BA200" s="16"/>
      <c r="BB200" s="16"/>
      <c r="BC200" s="16"/>
      <c r="BD200" s="16"/>
      <c r="BE200" s="16"/>
      <c r="BF200" s="16"/>
      <c r="BG200" s="16"/>
      <c r="BH200" s="6"/>
      <c r="BI200" s="6"/>
      <c r="BJ200" s="30"/>
      <c r="BK200" s="30"/>
      <c r="BL200" s="30"/>
      <c r="BM200" s="2"/>
      <c r="BN200" s="2"/>
    </row>
    <row r="201" spans="1:66" ht="62.25" customHeight="1" x14ac:dyDescent="0.25">
      <c r="A201" s="124"/>
      <c r="B201" s="124"/>
      <c r="C201" s="124"/>
      <c r="D201" s="124"/>
      <c r="E201" s="359" t="s">
        <v>264</v>
      </c>
      <c r="F201" s="359"/>
      <c r="G201" s="360" t="s">
        <v>265</v>
      </c>
      <c r="H201" s="360"/>
      <c r="I201" s="125" t="s">
        <v>26</v>
      </c>
      <c r="J201" s="126" t="s">
        <v>27</v>
      </c>
      <c r="K201" s="361"/>
      <c r="L201" s="361"/>
      <c r="M201" s="361"/>
      <c r="N201" s="361"/>
      <c r="O201" s="361"/>
      <c r="P201" s="361"/>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8"/>
      <c r="AL201" s="128"/>
      <c r="AM201" s="128"/>
      <c r="AN201" s="124"/>
      <c r="AO201" s="128"/>
      <c r="AP201" s="124"/>
      <c r="AQ201" s="124"/>
      <c r="AR201" s="124"/>
      <c r="AS201" s="124"/>
      <c r="AT201" s="124"/>
      <c r="AU201" s="124"/>
      <c r="AV201" s="124"/>
      <c r="AW201" s="124"/>
      <c r="AX201" s="124"/>
      <c r="AY201" s="16"/>
      <c r="AZ201" s="16"/>
      <c r="BA201" s="16"/>
      <c r="BB201" s="16"/>
      <c r="BC201" s="124"/>
      <c r="BD201" s="16"/>
      <c r="BE201" s="16"/>
      <c r="BF201" s="16"/>
      <c r="BG201" s="16"/>
      <c r="BH201" s="6"/>
      <c r="BI201" s="6"/>
      <c r="BJ201" s="30"/>
      <c r="BK201" s="30"/>
      <c r="BL201" s="30"/>
      <c r="BM201" s="2"/>
      <c r="BN201" s="2"/>
    </row>
    <row r="202" spans="1:66" ht="40.5" customHeight="1" thickBot="1" x14ac:dyDescent="0.3">
      <c r="A202" s="124"/>
      <c r="B202" s="124"/>
      <c r="C202" s="124"/>
      <c r="D202" s="124"/>
      <c r="E202" s="443">
        <f>E210</f>
        <v>2530076000</v>
      </c>
      <c r="F202" s="443"/>
      <c r="G202" s="444">
        <f>G210</f>
        <v>2523079613</v>
      </c>
      <c r="H202" s="444"/>
      <c r="I202" s="445">
        <f>I210</f>
        <v>0.99723471271218733</v>
      </c>
      <c r="J202" s="349">
        <f>I202</f>
        <v>0.99723471271218733</v>
      </c>
      <c r="K202" s="361"/>
      <c r="L202" s="361"/>
      <c r="M202" s="361"/>
      <c r="N202" s="361"/>
      <c r="O202" s="361"/>
      <c r="P202" s="361"/>
      <c r="Q202" s="127"/>
      <c r="R202" s="127"/>
      <c r="S202" s="127"/>
      <c r="T202" s="127"/>
      <c r="BM202" s="2"/>
      <c r="BN202" s="2"/>
    </row>
    <row r="203" spans="1:66" ht="40.5" customHeight="1" thickTop="1" thickBot="1" x14ac:dyDescent="0.3">
      <c r="A203" s="124"/>
      <c r="B203" s="124"/>
      <c r="C203" s="124"/>
      <c r="D203" s="124"/>
      <c r="E203" s="443"/>
      <c r="F203" s="443"/>
      <c r="G203" s="444"/>
      <c r="H203" s="444"/>
      <c r="I203" s="445"/>
      <c r="J203" s="350"/>
      <c r="K203" s="361"/>
      <c r="L203" s="361"/>
      <c r="M203" s="361"/>
      <c r="N203" s="361"/>
      <c r="O203" s="361"/>
      <c r="P203" s="361"/>
      <c r="Q203" s="127"/>
      <c r="R203" s="127"/>
      <c r="S203" s="127"/>
      <c r="T203" s="127"/>
      <c r="BM203" s="2"/>
      <c r="BN203" s="2"/>
    </row>
    <row r="204" spans="1:66" ht="40.5" customHeight="1" thickTop="1" thickBot="1" x14ac:dyDescent="0.3">
      <c r="A204" s="16"/>
      <c r="B204" s="124"/>
      <c r="C204" s="124"/>
      <c r="D204" s="124"/>
      <c r="E204" s="443"/>
      <c r="F204" s="443"/>
      <c r="G204" s="444"/>
      <c r="H204" s="444"/>
      <c r="I204" s="445"/>
      <c r="J204" s="351"/>
      <c r="K204" s="361"/>
      <c r="L204" s="361"/>
      <c r="M204" s="361"/>
      <c r="N204" s="361"/>
      <c r="O204" s="361"/>
      <c r="P204" s="361"/>
      <c r="Q204" s="420">
        <v>2018</v>
      </c>
      <c r="R204" s="420"/>
      <c r="S204" s="420"/>
      <c r="T204" s="420"/>
      <c r="BM204" s="2"/>
      <c r="BN204" s="2"/>
    </row>
    <row r="205" spans="1:66" ht="110.25" customHeight="1" thickTop="1" x14ac:dyDescent="0.25">
      <c r="A205" s="352" t="s">
        <v>266</v>
      </c>
      <c r="B205" s="352"/>
      <c r="C205" s="352"/>
      <c r="D205" s="74" t="s">
        <v>267</v>
      </c>
      <c r="E205" s="129" t="s">
        <v>264</v>
      </c>
      <c r="F205" s="129" t="s">
        <v>26</v>
      </c>
      <c r="G205" s="353" t="s">
        <v>265</v>
      </c>
      <c r="H205" s="353"/>
      <c r="I205" s="129" t="s">
        <v>268</v>
      </c>
      <c r="J205" s="130" t="s">
        <v>27</v>
      </c>
      <c r="K205" s="352" t="s">
        <v>269</v>
      </c>
      <c r="L205" s="352"/>
      <c r="M205" s="352"/>
      <c r="N205" s="352"/>
      <c r="O205" s="131" t="s">
        <v>22</v>
      </c>
      <c r="P205" s="65" t="s">
        <v>270</v>
      </c>
      <c r="Q205" s="132" t="s">
        <v>35</v>
      </c>
      <c r="R205" s="133" t="s">
        <v>271</v>
      </c>
      <c r="S205" s="50" t="s">
        <v>26</v>
      </c>
      <c r="T205" s="134" t="s">
        <v>27</v>
      </c>
      <c r="BM205" s="2"/>
      <c r="BN205" s="2"/>
    </row>
    <row r="206" spans="1:66" ht="226.5" customHeight="1" x14ac:dyDescent="0.25">
      <c r="A206" s="354" t="s">
        <v>272</v>
      </c>
      <c r="B206" s="440" t="s">
        <v>1143</v>
      </c>
      <c r="C206" s="440"/>
      <c r="D206" s="187" t="s">
        <v>1388</v>
      </c>
      <c r="E206" s="188">
        <v>1499545200</v>
      </c>
      <c r="F206" s="266">
        <f>+E206/$E$210</f>
        <v>0.59268780858756809</v>
      </c>
      <c r="G206" s="414">
        <v>1495775066</v>
      </c>
      <c r="H206" s="414"/>
      <c r="I206" s="138">
        <f>G206/E206</f>
        <v>0.99748581503245115</v>
      </c>
      <c r="J206" s="283">
        <f>I206</f>
        <v>0.99748581503245115</v>
      </c>
      <c r="K206" s="439" t="s">
        <v>1389</v>
      </c>
      <c r="L206" s="439"/>
      <c r="M206" s="439"/>
      <c r="N206" s="439"/>
      <c r="O206" s="139" t="s">
        <v>34</v>
      </c>
      <c r="P206" s="189">
        <v>1</v>
      </c>
      <c r="Q206" s="190">
        <v>1</v>
      </c>
      <c r="R206" s="190">
        <v>1</v>
      </c>
      <c r="S206" s="191">
        <f>+R206/Q206</f>
        <v>1</v>
      </c>
      <c r="T206" s="283">
        <f>S206</f>
        <v>1</v>
      </c>
      <c r="BM206" s="2"/>
      <c r="BN206" s="2"/>
    </row>
    <row r="207" spans="1:66" ht="204" customHeight="1" x14ac:dyDescent="0.25">
      <c r="A207" s="354"/>
      <c r="B207" s="440" t="s">
        <v>1160</v>
      </c>
      <c r="C207" s="440"/>
      <c r="D207" s="187" t="s">
        <v>1159</v>
      </c>
      <c r="E207" s="188">
        <v>243224206</v>
      </c>
      <c r="F207" s="266">
        <f>+E207/$E$210</f>
        <v>9.6133162007781589E-2</v>
      </c>
      <c r="G207" s="414">
        <v>243224206</v>
      </c>
      <c r="H207" s="414"/>
      <c r="I207" s="138">
        <f>G207/E207</f>
        <v>1</v>
      </c>
      <c r="J207" s="283">
        <f>I207</f>
        <v>1</v>
      </c>
      <c r="K207" s="439" t="s">
        <v>1390</v>
      </c>
      <c r="L207" s="439"/>
      <c r="M207" s="439"/>
      <c r="N207" s="439"/>
      <c r="O207" s="139" t="s">
        <v>38</v>
      </c>
      <c r="P207" s="189">
        <v>1</v>
      </c>
      <c r="Q207" s="190">
        <v>1</v>
      </c>
      <c r="R207" s="190">
        <v>1</v>
      </c>
      <c r="S207" s="191">
        <f>+R207/Q207</f>
        <v>1</v>
      </c>
      <c r="T207" s="283">
        <f>S207</f>
        <v>1</v>
      </c>
      <c r="BM207" s="2"/>
      <c r="BN207" s="2"/>
    </row>
    <row r="208" spans="1:66" ht="201.75" customHeight="1" x14ac:dyDescent="0.25">
      <c r="A208" s="354"/>
      <c r="B208" s="440" t="s">
        <v>1391</v>
      </c>
      <c r="C208" s="440"/>
      <c r="D208" s="187" t="s">
        <v>1163</v>
      </c>
      <c r="E208" s="188">
        <v>554029594</v>
      </c>
      <c r="F208" s="266">
        <f>+E208/$E$210</f>
        <v>0.21897745127023852</v>
      </c>
      <c r="G208" s="414">
        <v>552924041</v>
      </c>
      <c r="H208" s="414"/>
      <c r="I208" s="138">
        <f>G208/E208</f>
        <v>0.99800452356341096</v>
      </c>
      <c r="J208" s="283">
        <f>I208</f>
        <v>0.99800452356341096</v>
      </c>
      <c r="K208" s="439" t="s">
        <v>1392</v>
      </c>
      <c r="L208" s="439"/>
      <c r="M208" s="439"/>
      <c r="N208" s="439"/>
      <c r="O208" s="139" t="s">
        <v>123</v>
      </c>
      <c r="P208" s="189">
        <v>0.7</v>
      </c>
      <c r="Q208" s="190">
        <v>0.05</v>
      </c>
      <c r="R208" s="190">
        <v>0.05</v>
      </c>
      <c r="S208" s="191">
        <f>+R208/Q208</f>
        <v>1</v>
      </c>
      <c r="T208" s="283">
        <f>S208</f>
        <v>1</v>
      </c>
      <c r="BM208" s="2"/>
      <c r="BN208" s="2"/>
    </row>
    <row r="209" spans="1:66" ht="257.25" customHeight="1" x14ac:dyDescent="0.25">
      <c r="A209" s="354"/>
      <c r="B209" s="470" t="s">
        <v>1393</v>
      </c>
      <c r="C209" s="470"/>
      <c r="D209" s="187" t="s">
        <v>1394</v>
      </c>
      <c r="E209" s="188">
        <v>233277000</v>
      </c>
      <c r="F209" s="266">
        <f>+E209/$E$210</f>
        <v>9.2201578134411766E-2</v>
      </c>
      <c r="G209" s="414">
        <v>231156300</v>
      </c>
      <c r="H209" s="414"/>
      <c r="I209" s="138">
        <f>G209/E209</f>
        <v>0.99090909090909096</v>
      </c>
      <c r="J209" s="283">
        <f>I209</f>
        <v>0.99090909090909096</v>
      </c>
      <c r="K209" s="439" t="s">
        <v>1395</v>
      </c>
      <c r="L209" s="439"/>
      <c r="M209" s="439"/>
      <c r="N209" s="439"/>
      <c r="O209" s="139" t="s">
        <v>123</v>
      </c>
      <c r="P209" s="267">
        <v>10</v>
      </c>
      <c r="Q209" s="190">
        <v>0.03</v>
      </c>
      <c r="R209" s="190">
        <v>0.03</v>
      </c>
      <c r="S209" s="191">
        <f>+R209/Q209</f>
        <v>1</v>
      </c>
      <c r="T209" s="283">
        <f>S209</f>
        <v>1</v>
      </c>
      <c r="BM209" s="2"/>
      <c r="BN209" s="2"/>
    </row>
    <row r="210" spans="1:66" ht="229.5" customHeight="1" x14ac:dyDescent="0.25">
      <c r="A210" s="340" t="s">
        <v>279</v>
      </c>
      <c r="B210" s="340"/>
      <c r="C210" s="340"/>
      <c r="D210" s="144"/>
      <c r="E210" s="236">
        <f>SUM(E206:E209)</f>
        <v>2530076000</v>
      </c>
      <c r="F210" s="237">
        <f>SUM(F206:F209)</f>
        <v>0.99999999999999989</v>
      </c>
      <c r="G210" s="441">
        <f>SUM(G206:H209)</f>
        <v>2523079613</v>
      </c>
      <c r="H210" s="441"/>
      <c r="I210" s="237">
        <f>G210/E210</f>
        <v>0.99723471271218733</v>
      </c>
      <c r="J210" s="283">
        <f>I210</f>
        <v>0.99723471271218733</v>
      </c>
      <c r="K210" s="342"/>
      <c r="L210" s="342"/>
      <c r="M210" s="342"/>
      <c r="N210" s="342"/>
      <c r="O210" s="146"/>
      <c r="P210" s="30"/>
      <c r="Q210" s="30"/>
      <c r="R210" s="30"/>
      <c r="S210" s="147"/>
      <c r="T210" s="30"/>
      <c r="U210" s="30"/>
      <c r="V210" s="30"/>
      <c r="W210" s="30"/>
      <c r="X210" s="30"/>
      <c r="Y210" s="30"/>
      <c r="Z210" s="30"/>
      <c r="AA210" s="30"/>
      <c r="AB210" s="30"/>
      <c r="AC210" s="30"/>
      <c r="AD210" s="30"/>
      <c r="AE210" s="148"/>
      <c r="AF210" s="149"/>
      <c r="AG210" s="30"/>
      <c r="AH210" s="30"/>
      <c r="AI210" s="30"/>
      <c r="AJ210" s="30"/>
      <c r="AK210" s="30"/>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6"/>
      <c r="BI210" s="6"/>
      <c r="BJ210" s="30"/>
      <c r="BK210" s="30"/>
      <c r="BL210" s="30"/>
      <c r="BM210" s="2"/>
      <c r="BN210" s="2"/>
    </row>
    <row r="211" spans="1:66" s="6" customFormat="1" ht="15.75" customHeight="1" thickBot="1" x14ac:dyDescent="0.3">
      <c r="A211" s="16"/>
      <c r="B211" s="16"/>
      <c r="C211" s="16"/>
      <c r="D211" s="16"/>
      <c r="E211" s="16"/>
      <c r="F211" s="16"/>
      <c r="G211" s="16"/>
      <c r="H211" s="16"/>
      <c r="I211" s="16"/>
      <c r="J211" s="16"/>
      <c r="K211" s="16"/>
      <c r="L211" s="16"/>
      <c r="M211" s="16"/>
      <c r="N211" s="16"/>
      <c r="O211" s="16"/>
      <c r="P211" s="16"/>
      <c r="Q211" s="16"/>
      <c r="R211" s="16"/>
      <c r="S211" s="47"/>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M211" s="30"/>
      <c r="BN211" s="2"/>
    </row>
    <row r="212" spans="1:66" ht="100.5" customHeight="1" thickTop="1" thickBot="1" x14ac:dyDescent="0.3">
      <c r="A212" s="343" t="s">
        <v>280</v>
      </c>
      <c r="B212" s="343"/>
      <c r="C212" s="344">
        <v>43465</v>
      </c>
      <c r="D212" s="344"/>
      <c r="E212" s="344"/>
      <c r="F212" s="16"/>
      <c r="G212" s="407" t="s">
        <v>346</v>
      </c>
      <c r="H212" s="407"/>
      <c r="I212" s="407"/>
      <c r="J212" s="151"/>
      <c r="K212" s="408" t="s">
        <v>282</v>
      </c>
      <c r="L212" s="408"/>
      <c r="N212" s="152"/>
      <c r="O212" s="409" t="s">
        <v>283</v>
      </c>
      <c r="P212" s="409"/>
      <c r="Q212" s="409"/>
      <c r="T212" s="152"/>
      <c r="U212" s="409" t="s">
        <v>284</v>
      </c>
      <c r="V212" s="409"/>
      <c r="W212" s="409"/>
      <c r="X212" s="409"/>
      <c r="AB212" s="405"/>
      <c r="AC212" s="405"/>
      <c r="AD212" s="406" t="s">
        <v>285</v>
      </c>
      <c r="AE212" s="406"/>
      <c r="AF212" s="406"/>
      <c r="AS212" s="30"/>
      <c r="AT212" s="30"/>
      <c r="AU212" s="16"/>
      <c r="AV212" s="30"/>
      <c r="AW212" s="30"/>
      <c r="AX212" s="30"/>
      <c r="AY212" s="30"/>
      <c r="AZ212" s="30"/>
      <c r="BA212" s="30"/>
      <c r="BB212" s="16"/>
      <c r="BC212" s="30"/>
      <c r="BD212" s="30"/>
      <c r="BE212" s="30"/>
      <c r="BF212" s="30"/>
      <c r="BG212" s="30"/>
      <c r="BH212" s="16"/>
      <c r="BI212" s="16"/>
      <c r="BJ212" s="16"/>
      <c r="BK212" s="16"/>
      <c r="BL212" s="6"/>
      <c r="BM212" s="30"/>
      <c r="BN212" s="2"/>
    </row>
    <row r="213" spans="1:66" ht="13.5" thickTop="1" x14ac:dyDescent="0.25"/>
  </sheetData>
  <mergeCells count="729">
    <mergeCell ref="A10:C10"/>
    <mergeCell ref="E10:G10"/>
    <mergeCell ref="A11:C11"/>
    <mergeCell ref="E11:G11"/>
    <mergeCell ref="A12:D13"/>
    <mergeCell ref="E12:U13"/>
    <mergeCell ref="A3:BL3"/>
    <mergeCell ref="A5:BI5"/>
    <mergeCell ref="A6:C6"/>
    <mergeCell ref="E6:M6"/>
    <mergeCell ref="A8:C8"/>
    <mergeCell ref="E8:G8"/>
    <mergeCell ref="H8:I8"/>
    <mergeCell ref="J8:K8"/>
    <mergeCell ref="L8:M8"/>
    <mergeCell ref="F20:H23"/>
    <mergeCell ref="J20:O20"/>
    <mergeCell ref="P20:S20"/>
    <mergeCell ref="J21:O21"/>
    <mergeCell ref="P21:S21"/>
    <mergeCell ref="I22:I23"/>
    <mergeCell ref="V28:Y28"/>
    <mergeCell ref="A14:D14"/>
    <mergeCell ref="E14:U14"/>
    <mergeCell ref="A16:Y16"/>
    <mergeCell ref="A18:C19"/>
    <mergeCell ref="D18:E19"/>
    <mergeCell ref="F18:H19"/>
    <mergeCell ref="I18:I19"/>
    <mergeCell ref="J18:O19"/>
    <mergeCell ref="P18:S19"/>
    <mergeCell ref="T18:T19"/>
    <mergeCell ref="U18:U19"/>
    <mergeCell ref="V18:Y18"/>
    <mergeCell ref="A30:H30"/>
    <mergeCell ref="I30:N30"/>
    <mergeCell ref="P30:R30"/>
    <mergeCell ref="A33:Y33"/>
    <mergeCell ref="A35:B35"/>
    <mergeCell ref="C35:Y35"/>
    <mergeCell ref="X22:X23"/>
    <mergeCell ref="Y22:Y23"/>
    <mergeCell ref="A26:Y26"/>
    <mergeCell ref="A28:H29"/>
    <mergeCell ref="I28:N29"/>
    <mergeCell ref="O28:O29"/>
    <mergeCell ref="P28:R29"/>
    <mergeCell ref="S28:S29"/>
    <mergeCell ref="T28:T29"/>
    <mergeCell ref="U28:U29"/>
    <mergeCell ref="J22:O23"/>
    <mergeCell ref="P22:S23"/>
    <mergeCell ref="T22:T23"/>
    <mergeCell ref="U22:U23"/>
    <mergeCell ref="V22:V23"/>
    <mergeCell ref="W22:W23"/>
    <mergeCell ref="A20:C23"/>
    <mergeCell ref="D20:E23"/>
    <mergeCell ref="A36:B36"/>
    <mergeCell ref="C36:Y36"/>
    <mergeCell ref="A37:B37"/>
    <mergeCell ref="C37:Y37"/>
    <mergeCell ref="A39:B40"/>
    <mergeCell ref="C39:C40"/>
    <mergeCell ref="D39:D40"/>
    <mergeCell ref="E39:E40"/>
    <mergeCell ref="F39:I40"/>
    <mergeCell ref="J39:J40"/>
    <mergeCell ref="U39:U40"/>
    <mergeCell ref="V39:Y39"/>
    <mergeCell ref="T39:T40"/>
    <mergeCell ref="A41:B41"/>
    <mergeCell ref="F41:I41"/>
    <mergeCell ref="L41:N41"/>
    <mergeCell ref="P41:R41"/>
    <mergeCell ref="K39:K40"/>
    <mergeCell ref="L39:N40"/>
    <mergeCell ref="O39:O40"/>
    <mergeCell ref="P39:R40"/>
    <mergeCell ref="S39:S40"/>
    <mergeCell ref="A44:B44"/>
    <mergeCell ref="F44:I44"/>
    <mergeCell ref="L44:N44"/>
    <mergeCell ref="P44:R44"/>
    <mergeCell ref="A45:B45"/>
    <mergeCell ref="F45:I45"/>
    <mergeCell ref="L45:N45"/>
    <mergeCell ref="P45:R45"/>
    <mergeCell ref="A42:B42"/>
    <mergeCell ref="F42:I42"/>
    <mergeCell ref="L42:N42"/>
    <mergeCell ref="P42:R42"/>
    <mergeCell ref="A43:B43"/>
    <mergeCell ref="F43:I43"/>
    <mergeCell ref="L43:N43"/>
    <mergeCell ref="P43:R43"/>
    <mergeCell ref="A48:B48"/>
    <mergeCell ref="F48:I48"/>
    <mergeCell ref="L48:N48"/>
    <mergeCell ref="P48:R48"/>
    <mergeCell ref="A49:B49"/>
    <mergeCell ref="F49:I49"/>
    <mergeCell ref="L49:N49"/>
    <mergeCell ref="P49:R49"/>
    <mergeCell ref="A46:B46"/>
    <mergeCell ref="F46:I46"/>
    <mergeCell ref="L46:N46"/>
    <mergeCell ref="P46:R46"/>
    <mergeCell ref="A47:B47"/>
    <mergeCell ref="F47:I47"/>
    <mergeCell ref="L47:N47"/>
    <mergeCell ref="P47:R47"/>
    <mergeCell ref="A52:B52"/>
    <mergeCell ref="F52:I52"/>
    <mergeCell ref="L52:N52"/>
    <mergeCell ref="P52:R52"/>
    <mergeCell ref="A53:B53"/>
    <mergeCell ref="F53:I53"/>
    <mergeCell ref="L53:N53"/>
    <mergeCell ref="P53:R53"/>
    <mergeCell ref="A50:B50"/>
    <mergeCell ref="F50:I50"/>
    <mergeCell ref="L50:N50"/>
    <mergeCell ref="P50:R50"/>
    <mergeCell ref="A51:B51"/>
    <mergeCell ref="F51:I51"/>
    <mergeCell ref="L51:N51"/>
    <mergeCell ref="P51:R51"/>
    <mergeCell ref="A56:B56"/>
    <mergeCell ref="F56:I56"/>
    <mergeCell ref="L56:N56"/>
    <mergeCell ref="P56:R56"/>
    <mergeCell ref="A57:B57"/>
    <mergeCell ref="F57:I57"/>
    <mergeCell ref="L57:N57"/>
    <mergeCell ref="P57:R57"/>
    <mergeCell ref="A54:B54"/>
    <mergeCell ref="F54:I54"/>
    <mergeCell ref="L54:N54"/>
    <mergeCell ref="P54:R54"/>
    <mergeCell ref="A55:B55"/>
    <mergeCell ref="F55:I55"/>
    <mergeCell ref="L55:N55"/>
    <mergeCell ref="P55:R55"/>
    <mergeCell ref="A60:B60"/>
    <mergeCell ref="F60:I60"/>
    <mergeCell ref="L60:N60"/>
    <mergeCell ref="P60:R60"/>
    <mergeCell ref="A61:B61"/>
    <mergeCell ref="F61:I61"/>
    <mergeCell ref="L61:N61"/>
    <mergeCell ref="P61:R61"/>
    <mergeCell ref="A58:B58"/>
    <mergeCell ref="F58:I58"/>
    <mergeCell ref="L58:N58"/>
    <mergeCell ref="P58:R58"/>
    <mergeCell ref="A59:B59"/>
    <mergeCell ref="F59:I59"/>
    <mergeCell ref="L59:N59"/>
    <mergeCell ref="P59:R59"/>
    <mergeCell ref="A62:B62"/>
    <mergeCell ref="F62:I62"/>
    <mergeCell ref="L62:N62"/>
    <mergeCell ref="P62:R62"/>
    <mergeCell ref="A65:B65"/>
    <mergeCell ref="F65:I65"/>
    <mergeCell ref="L65:N65"/>
    <mergeCell ref="P65:R65"/>
    <mergeCell ref="A66:B66"/>
    <mergeCell ref="F66:I66"/>
    <mergeCell ref="L66:N66"/>
    <mergeCell ref="P66:R66"/>
    <mergeCell ref="A63:B63"/>
    <mergeCell ref="F63:I63"/>
    <mergeCell ref="L63:N63"/>
    <mergeCell ref="P63:R63"/>
    <mergeCell ref="A64:B64"/>
    <mergeCell ref="F64:I64"/>
    <mergeCell ref="L64:N64"/>
    <mergeCell ref="P64:R64"/>
    <mergeCell ref="A67:B67"/>
    <mergeCell ref="F67:I67"/>
    <mergeCell ref="L67:N67"/>
    <mergeCell ref="P67:R67"/>
    <mergeCell ref="A68:B68"/>
    <mergeCell ref="C68:F68"/>
    <mergeCell ref="G68:I68"/>
    <mergeCell ref="J68:L68"/>
    <mergeCell ref="P68:S68"/>
    <mergeCell ref="A71:Y71"/>
    <mergeCell ref="A73:B74"/>
    <mergeCell ref="C73:C74"/>
    <mergeCell ref="D73:D74"/>
    <mergeCell ref="E73:E74"/>
    <mergeCell ref="F73:G74"/>
    <mergeCell ref="H73:I74"/>
    <mergeCell ref="J73:J74"/>
    <mergeCell ref="K73:K74"/>
    <mergeCell ref="L73:L74"/>
    <mergeCell ref="V73:Y73"/>
    <mergeCell ref="T73:T74"/>
    <mergeCell ref="A76:B76"/>
    <mergeCell ref="F76:G76"/>
    <mergeCell ref="H76:I76"/>
    <mergeCell ref="P76:R76"/>
    <mergeCell ref="A77:B77"/>
    <mergeCell ref="F77:G77"/>
    <mergeCell ref="H77:I77"/>
    <mergeCell ref="P77:R77"/>
    <mergeCell ref="U73:U74"/>
    <mergeCell ref="A75:B75"/>
    <mergeCell ref="F75:G75"/>
    <mergeCell ref="H75:I75"/>
    <mergeCell ref="P75:R75"/>
    <mergeCell ref="M73:M74"/>
    <mergeCell ref="N73:N74"/>
    <mergeCell ref="O73:O74"/>
    <mergeCell ref="P73:R74"/>
    <mergeCell ref="S73:S74"/>
    <mergeCell ref="A80:B80"/>
    <mergeCell ref="F80:G80"/>
    <mergeCell ref="H80:I80"/>
    <mergeCell ref="P80:R80"/>
    <mergeCell ref="A81:B81"/>
    <mergeCell ref="F81:G81"/>
    <mergeCell ref="H81:I81"/>
    <mergeCell ref="P81:R81"/>
    <mergeCell ref="A78:B78"/>
    <mergeCell ref="F78:G78"/>
    <mergeCell ref="H78:I78"/>
    <mergeCell ref="P78:R78"/>
    <mergeCell ref="A79:B79"/>
    <mergeCell ref="F79:G79"/>
    <mergeCell ref="H79:I79"/>
    <mergeCell ref="P79:R79"/>
    <mergeCell ref="A84:B84"/>
    <mergeCell ref="F84:G84"/>
    <mergeCell ref="H84:I84"/>
    <mergeCell ref="P84:R84"/>
    <mergeCell ref="A85:B85"/>
    <mergeCell ref="F85:G85"/>
    <mergeCell ref="H85:I85"/>
    <mergeCell ref="P85:R85"/>
    <mergeCell ref="A82:B82"/>
    <mergeCell ref="F82:G82"/>
    <mergeCell ref="H82:I82"/>
    <mergeCell ref="P82:R82"/>
    <mergeCell ref="A83:B83"/>
    <mergeCell ref="F83:G83"/>
    <mergeCell ref="H83:I83"/>
    <mergeCell ref="P83:R83"/>
    <mergeCell ref="A88:B88"/>
    <mergeCell ref="F88:G88"/>
    <mergeCell ref="H88:I88"/>
    <mergeCell ref="P88:R88"/>
    <mergeCell ref="A89:B89"/>
    <mergeCell ref="F89:G89"/>
    <mergeCell ref="H89:I89"/>
    <mergeCell ref="P89:R89"/>
    <mergeCell ref="A86:B86"/>
    <mergeCell ref="F86:G86"/>
    <mergeCell ref="H86:I86"/>
    <mergeCell ref="P86:R86"/>
    <mergeCell ref="A87:B87"/>
    <mergeCell ref="F87:G87"/>
    <mergeCell ref="H87:I87"/>
    <mergeCell ref="P87:R87"/>
    <mergeCell ref="A92:B92"/>
    <mergeCell ref="F92:G92"/>
    <mergeCell ref="H92:I92"/>
    <mergeCell ref="P92:R92"/>
    <mergeCell ref="A93:B93"/>
    <mergeCell ref="F93:G93"/>
    <mergeCell ref="H93:I93"/>
    <mergeCell ref="P93:R93"/>
    <mergeCell ref="A90:B90"/>
    <mergeCell ref="F90:G90"/>
    <mergeCell ref="H90:I90"/>
    <mergeCell ref="P90:R90"/>
    <mergeCell ref="A91:B91"/>
    <mergeCell ref="F91:G91"/>
    <mergeCell ref="H91:I91"/>
    <mergeCell ref="P91:R91"/>
    <mergeCell ref="A96:B96"/>
    <mergeCell ref="F96:G96"/>
    <mergeCell ref="H96:I96"/>
    <mergeCell ref="P96:R96"/>
    <mergeCell ref="A97:B97"/>
    <mergeCell ref="F97:G97"/>
    <mergeCell ref="H97:I97"/>
    <mergeCell ref="P97:R97"/>
    <mergeCell ref="A94:B94"/>
    <mergeCell ref="F94:G94"/>
    <mergeCell ref="H94:I94"/>
    <mergeCell ref="P94:R94"/>
    <mergeCell ref="A95:B95"/>
    <mergeCell ref="F95:G95"/>
    <mergeCell ref="H95:I95"/>
    <mergeCell ref="P95:R95"/>
    <mergeCell ref="A100:B100"/>
    <mergeCell ref="F100:G100"/>
    <mergeCell ref="H100:I100"/>
    <mergeCell ref="P100:R100"/>
    <mergeCell ref="A101:B101"/>
    <mergeCell ref="F101:G101"/>
    <mergeCell ref="H101:I101"/>
    <mergeCell ref="P101:R101"/>
    <mergeCell ref="A98:B98"/>
    <mergeCell ref="F98:G98"/>
    <mergeCell ref="H98:I98"/>
    <mergeCell ref="P98:R98"/>
    <mergeCell ref="A99:B99"/>
    <mergeCell ref="F99:G99"/>
    <mergeCell ref="H99:I99"/>
    <mergeCell ref="P99:R99"/>
    <mergeCell ref="A104:B104"/>
    <mergeCell ref="F104:G104"/>
    <mergeCell ref="H104:I104"/>
    <mergeCell ref="P104:R104"/>
    <mergeCell ref="A105:B105"/>
    <mergeCell ref="F105:G105"/>
    <mergeCell ref="H105:I105"/>
    <mergeCell ref="P105:R105"/>
    <mergeCell ref="A102:B102"/>
    <mergeCell ref="F102:G102"/>
    <mergeCell ref="H102:I102"/>
    <mergeCell ref="P102:R102"/>
    <mergeCell ref="A103:B103"/>
    <mergeCell ref="F103:G103"/>
    <mergeCell ref="H103:I103"/>
    <mergeCell ref="P103:R103"/>
    <mergeCell ref="A108:B108"/>
    <mergeCell ref="F108:G108"/>
    <mergeCell ref="H108:I108"/>
    <mergeCell ref="P108:R108"/>
    <mergeCell ref="A106:B106"/>
    <mergeCell ref="F106:G106"/>
    <mergeCell ref="H106:I106"/>
    <mergeCell ref="P106:R106"/>
    <mergeCell ref="A107:B107"/>
    <mergeCell ref="F107:G107"/>
    <mergeCell ref="H107:I107"/>
    <mergeCell ref="P107:R107"/>
    <mergeCell ref="A109:B109"/>
    <mergeCell ref="F109:G109"/>
    <mergeCell ref="H109:I109"/>
    <mergeCell ref="P109:R109"/>
    <mergeCell ref="A110:B110"/>
    <mergeCell ref="F110:G110"/>
    <mergeCell ref="H110:I110"/>
    <mergeCell ref="P110:R110"/>
    <mergeCell ref="A113:B113"/>
    <mergeCell ref="F113:G113"/>
    <mergeCell ref="H113:I113"/>
    <mergeCell ref="P113:R113"/>
    <mergeCell ref="A114:B114"/>
    <mergeCell ref="F114:G114"/>
    <mergeCell ref="H114:I114"/>
    <mergeCell ref="P114:R114"/>
    <mergeCell ref="A111:B111"/>
    <mergeCell ref="F111:G111"/>
    <mergeCell ref="H111:I111"/>
    <mergeCell ref="P111:R111"/>
    <mergeCell ref="A112:B112"/>
    <mergeCell ref="F112:G112"/>
    <mergeCell ref="H112:I112"/>
    <mergeCell ref="P112:R112"/>
    <mergeCell ref="A117:B117"/>
    <mergeCell ref="F117:G117"/>
    <mergeCell ref="H117:I117"/>
    <mergeCell ref="P117:R117"/>
    <mergeCell ref="A118:B118"/>
    <mergeCell ref="F118:G118"/>
    <mergeCell ref="H118:I118"/>
    <mergeCell ref="P118:R118"/>
    <mergeCell ref="A115:B115"/>
    <mergeCell ref="F115:G115"/>
    <mergeCell ref="H115:I115"/>
    <mergeCell ref="P115:R115"/>
    <mergeCell ref="A116:B116"/>
    <mergeCell ref="F116:G116"/>
    <mergeCell ref="H116:I116"/>
    <mergeCell ref="P116:R116"/>
    <mergeCell ref="A121:B121"/>
    <mergeCell ref="F121:G121"/>
    <mergeCell ref="H121:I121"/>
    <mergeCell ref="P121:R121"/>
    <mergeCell ref="A122:B122"/>
    <mergeCell ref="F122:G122"/>
    <mergeCell ref="H122:I122"/>
    <mergeCell ref="P122:R122"/>
    <mergeCell ref="A119:B119"/>
    <mergeCell ref="F119:G119"/>
    <mergeCell ref="H119:I119"/>
    <mergeCell ref="P119:R119"/>
    <mergeCell ref="A120:B120"/>
    <mergeCell ref="F120:G120"/>
    <mergeCell ref="H120:I120"/>
    <mergeCell ref="P120:R120"/>
    <mergeCell ref="A125:B125"/>
    <mergeCell ref="F125:G125"/>
    <mergeCell ref="H125:I125"/>
    <mergeCell ref="P125:R125"/>
    <mergeCell ref="A126:B126"/>
    <mergeCell ref="F126:G126"/>
    <mergeCell ref="H126:I126"/>
    <mergeCell ref="P126:R126"/>
    <mergeCell ref="A123:B123"/>
    <mergeCell ref="F123:G123"/>
    <mergeCell ref="H123:I123"/>
    <mergeCell ref="P123:R123"/>
    <mergeCell ref="A124:B124"/>
    <mergeCell ref="F124:G124"/>
    <mergeCell ref="H124:I124"/>
    <mergeCell ref="P124:R124"/>
    <mergeCell ref="A129:B129"/>
    <mergeCell ref="F129:G129"/>
    <mergeCell ref="H129:I129"/>
    <mergeCell ref="P129:R129"/>
    <mergeCell ref="A130:B130"/>
    <mergeCell ref="F130:G130"/>
    <mergeCell ref="H130:I130"/>
    <mergeCell ref="P130:R130"/>
    <mergeCell ref="A127:B127"/>
    <mergeCell ref="F127:G127"/>
    <mergeCell ref="H127:I127"/>
    <mergeCell ref="P127:R127"/>
    <mergeCell ref="A128:B128"/>
    <mergeCell ref="F128:G128"/>
    <mergeCell ref="H128:I128"/>
    <mergeCell ref="P128:R128"/>
    <mergeCell ref="A133:B133"/>
    <mergeCell ref="F133:G133"/>
    <mergeCell ref="H133:I133"/>
    <mergeCell ref="P133:R133"/>
    <mergeCell ref="A134:B134"/>
    <mergeCell ref="F134:G134"/>
    <mergeCell ref="H134:I134"/>
    <mergeCell ref="P134:R134"/>
    <mergeCell ref="A131:B131"/>
    <mergeCell ref="F131:G131"/>
    <mergeCell ref="H131:I131"/>
    <mergeCell ref="P131:R131"/>
    <mergeCell ref="A132:B132"/>
    <mergeCell ref="F132:G132"/>
    <mergeCell ref="H132:I132"/>
    <mergeCell ref="P132:R132"/>
    <mergeCell ref="A137:B137"/>
    <mergeCell ref="F137:G137"/>
    <mergeCell ref="H137:I137"/>
    <mergeCell ref="P137:R137"/>
    <mergeCell ref="A138:B138"/>
    <mergeCell ref="F138:G138"/>
    <mergeCell ref="H138:I138"/>
    <mergeCell ref="P138:R138"/>
    <mergeCell ref="A135:B135"/>
    <mergeCell ref="F135:G135"/>
    <mergeCell ref="H135:I135"/>
    <mergeCell ref="P135:R135"/>
    <mergeCell ref="A136:B136"/>
    <mergeCell ref="F136:G136"/>
    <mergeCell ref="H136:I136"/>
    <mergeCell ref="P136:R136"/>
    <mergeCell ref="A141:B141"/>
    <mergeCell ref="F141:G141"/>
    <mergeCell ref="H141:I141"/>
    <mergeCell ref="P141:R141"/>
    <mergeCell ref="A142:B142"/>
    <mergeCell ref="F142:G142"/>
    <mergeCell ref="H142:I142"/>
    <mergeCell ref="P142:R142"/>
    <mergeCell ref="A139:B139"/>
    <mergeCell ref="F139:G139"/>
    <mergeCell ref="H139:I139"/>
    <mergeCell ref="P139:R139"/>
    <mergeCell ref="A140:B140"/>
    <mergeCell ref="F140:G140"/>
    <mergeCell ref="H140:I140"/>
    <mergeCell ref="P140:R140"/>
    <mergeCell ref="A145:B145"/>
    <mergeCell ref="F145:G145"/>
    <mergeCell ref="H145:I145"/>
    <mergeCell ref="P145:R145"/>
    <mergeCell ref="A146:B146"/>
    <mergeCell ref="F146:G146"/>
    <mergeCell ref="H146:I146"/>
    <mergeCell ref="P146:R146"/>
    <mergeCell ref="A143:B143"/>
    <mergeCell ref="F143:G143"/>
    <mergeCell ref="H143:I143"/>
    <mergeCell ref="P143:R143"/>
    <mergeCell ref="A144:B144"/>
    <mergeCell ref="F144:G144"/>
    <mergeCell ref="H144:I144"/>
    <mergeCell ref="P144:R144"/>
    <mergeCell ref="A149:B149"/>
    <mergeCell ref="F149:G149"/>
    <mergeCell ref="H149:I149"/>
    <mergeCell ref="P149:R149"/>
    <mergeCell ref="A150:B150"/>
    <mergeCell ref="F150:G150"/>
    <mergeCell ref="H150:I150"/>
    <mergeCell ref="P150:R150"/>
    <mergeCell ref="A147:B147"/>
    <mergeCell ref="F147:G147"/>
    <mergeCell ref="H147:I147"/>
    <mergeCell ref="P147:R147"/>
    <mergeCell ref="A148:B148"/>
    <mergeCell ref="F148:G148"/>
    <mergeCell ref="H148:I148"/>
    <mergeCell ref="P148:R148"/>
    <mergeCell ref="A153:B153"/>
    <mergeCell ref="F153:G153"/>
    <mergeCell ref="H153:I153"/>
    <mergeCell ref="P153:R153"/>
    <mergeCell ref="A154:B154"/>
    <mergeCell ref="F154:G154"/>
    <mergeCell ref="H154:I154"/>
    <mergeCell ref="P154:R154"/>
    <mergeCell ref="A151:B151"/>
    <mergeCell ref="F151:G151"/>
    <mergeCell ref="H151:I151"/>
    <mergeCell ref="P151:R151"/>
    <mergeCell ref="A152:B152"/>
    <mergeCell ref="F152:G152"/>
    <mergeCell ref="H152:I152"/>
    <mergeCell ref="P152:R152"/>
    <mergeCell ref="A157:B157"/>
    <mergeCell ref="F157:G157"/>
    <mergeCell ref="H157:I157"/>
    <mergeCell ref="P157:R157"/>
    <mergeCell ref="A158:B158"/>
    <mergeCell ref="F158:G158"/>
    <mergeCell ref="H158:I158"/>
    <mergeCell ref="P158:R158"/>
    <mergeCell ref="A155:B155"/>
    <mergeCell ref="F155:G155"/>
    <mergeCell ref="H155:I155"/>
    <mergeCell ref="P155:R155"/>
    <mergeCell ref="A156:B156"/>
    <mergeCell ref="F156:G156"/>
    <mergeCell ref="H156:I156"/>
    <mergeCell ref="P156:R156"/>
    <mergeCell ref="A161:B161"/>
    <mergeCell ref="F161:G161"/>
    <mergeCell ref="H161:I161"/>
    <mergeCell ref="P161:R161"/>
    <mergeCell ref="A162:B162"/>
    <mergeCell ref="F162:G162"/>
    <mergeCell ref="H162:I162"/>
    <mergeCell ref="P162:R162"/>
    <mergeCell ref="A159:B159"/>
    <mergeCell ref="F159:G159"/>
    <mergeCell ref="H159:I159"/>
    <mergeCell ref="P159:R159"/>
    <mergeCell ref="A160:B160"/>
    <mergeCell ref="F160:G160"/>
    <mergeCell ref="H160:I160"/>
    <mergeCell ref="P160:R160"/>
    <mergeCell ref="A165:B165"/>
    <mergeCell ref="F165:G165"/>
    <mergeCell ref="H165:I165"/>
    <mergeCell ref="P165:R165"/>
    <mergeCell ref="A166:B166"/>
    <mergeCell ref="F166:G166"/>
    <mergeCell ref="H166:I166"/>
    <mergeCell ref="P166:R166"/>
    <mergeCell ref="A163:B163"/>
    <mergeCell ref="F163:G163"/>
    <mergeCell ref="H163:I163"/>
    <mergeCell ref="P163:R163"/>
    <mergeCell ref="A164:B164"/>
    <mergeCell ref="F164:G164"/>
    <mergeCell ref="H164:I164"/>
    <mergeCell ref="P164:R164"/>
    <mergeCell ref="A169:B169"/>
    <mergeCell ref="F169:G169"/>
    <mergeCell ref="H169:I169"/>
    <mergeCell ref="P169:R169"/>
    <mergeCell ref="A170:B170"/>
    <mergeCell ref="F170:G170"/>
    <mergeCell ref="H170:I170"/>
    <mergeCell ref="P170:R170"/>
    <mergeCell ref="A167:B167"/>
    <mergeCell ref="F167:G167"/>
    <mergeCell ref="H167:I167"/>
    <mergeCell ref="P167:R167"/>
    <mergeCell ref="A168:B168"/>
    <mergeCell ref="F168:G168"/>
    <mergeCell ref="H168:I168"/>
    <mergeCell ref="P168:R168"/>
    <mergeCell ref="A173:B173"/>
    <mergeCell ref="F173:G173"/>
    <mergeCell ref="H173:I173"/>
    <mergeCell ref="P173:R173"/>
    <mergeCell ref="A174:B174"/>
    <mergeCell ref="F174:G174"/>
    <mergeCell ref="H174:I174"/>
    <mergeCell ref="P174:R174"/>
    <mergeCell ref="A171:B171"/>
    <mergeCell ref="F171:G171"/>
    <mergeCell ref="H171:I171"/>
    <mergeCell ref="P171:R171"/>
    <mergeCell ref="A172:B172"/>
    <mergeCell ref="F172:G172"/>
    <mergeCell ref="H172:I172"/>
    <mergeCell ref="P172:R172"/>
    <mergeCell ref="A177:B177"/>
    <mergeCell ref="F177:G177"/>
    <mergeCell ref="H177:I177"/>
    <mergeCell ref="P177:R177"/>
    <mergeCell ref="A178:B178"/>
    <mergeCell ref="F178:G178"/>
    <mergeCell ref="H178:I178"/>
    <mergeCell ref="P178:R178"/>
    <mergeCell ref="A175:B175"/>
    <mergeCell ref="F175:G175"/>
    <mergeCell ref="H175:I175"/>
    <mergeCell ref="P175:R175"/>
    <mergeCell ref="A176:B176"/>
    <mergeCell ref="F176:G176"/>
    <mergeCell ref="H176:I176"/>
    <mergeCell ref="P176:R176"/>
    <mergeCell ref="A181:B181"/>
    <mergeCell ref="F181:G181"/>
    <mergeCell ref="H181:I181"/>
    <mergeCell ref="P181:R181"/>
    <mergeCell ref="A182:B182"/>
    <mergeCell ref="F182:G182"/>
    <mergeCell ref="H182:I182"/>
    <mergeCell ref="P182:R182"/>
    <mergeCell ref="A179:B179"/>
    <mergeCell ref="F179:G179"/>
    <mergeCell ref="H179:I179"/>
    <mergeCell ref="P179:R179"/>
    <mergeCell ref="A180:B180"/>
    <mergeCell ref="F180:G180"/>
    <mergeCell ref="H180:I180"/>
    <mergeCell ref="P180:R180"/>
    <mergeCell ref="A185:B185"/>
    <mergeCell ref="F185:G185"/>
    <mergeCell ref="H185:I185"/>
    <mergeCell ref="P185:R185"/>
    <mergeCell ref="A186:B186"/>
    <mergeCell ref="F186:G186"/>
    <mergeCell ref="H186:I186"/>
    <mergeCell ref="P186:R186"/>
    <mergeCell ref="A183:B183"/>
    <mergeCell ref="F183:G183"/>
    <mergeCell ref="H183:I183"/>
    <mergeCell ref="P183:R183"/>
    <mergeCell ref="A184:B184"/>
    <mergeCell ref="F184:G184"/>
    <mergeCell ref="H184:I184"/>
    <mergeCell ref="P184:R184"/>
    <mergeCell ref="A189:B189"/>
    <mergeCell ref="F189:G189"/>
    <mergeCell ref="H189:I189"/>
    <mergeCell ref="P189:R189"/>
    <mergeCell ref="A190:B190"/>
    <mergeCell ref="F190:G190"/>
    <mergeCell ref="H190:I190"/>
    <mergeCell ref="P190:R190"/>
    <mergeCell ref="A187:B187"/>
    <mergeCell ref="F187:G187"/>
    <mergeCell ref="H187:I187"/>
    <mergeCell ref="P187:R187"/>
    <mergeCell ref="A188:B188"/>
    <mergeCell ref="F188:G188"/>
    <mergeCell ref="H188:I188"/>
    <mergeCell ref="P188:R188"/>
    <mergeCell ref="A193:B193"/>
    <mergeCell ref="F193:G193"/>
    <mergeCell ref="H193:I193"/>
    <mergeCell ref="P193:R193"/>
    <mergeCell ref="A194:B194"/>
    <mergeCell ref="F194:G194"/>
    <mergeCell ref="H194:I194"/>
    <mergeCell ref="P194:R194"/>
    <mergeCell ref="A191:B191"/>
    <mergeCell ref="F191:G191"/>
    <mergeCell ref="H191:I191"/>
    <mergeCell ref="P191:R191"/>
    <mergeCell ref="A192:B192"/>
    <mergeCell ref="F192:G192"/>
    <mergeCell ref="H192:I192"/>
    <mergeCell ref="P192:R192"/>
    <mergeCell ref="E201:F201"/>
    <mergeCell ref="G201:H201"/>
    <mergeCell ref="K201:P204"/>
    <mergeCell ref="E202:F204"/>
    <mergeCell ref="G202:H204"/>
    <mergeCell ref="I202:I204"/>
    <mergeCell ref="J202:J204"/>
    <mergeCell ref="A195:B195"/>
    <mergeCell ref="F195:G195"/>
    <mergeCell ref="H195:I195"/>
    <mergeCell ref="P195:R195"/>
    <mergeCell ref="A198:Y198"/>
    <mergeCell ref="E200:J200"/>
    <mergeCell ref="K200:P200"/>
    <mergeCell ref="K207:N207"/>
    <mergeCell ref="B208:C208"/>
    <mergeCell ref="G208:H208"/>
    <mergeCell ref="K208:N208"/>
    <mergeCell ref="B209:C209"/>
    <mergeCell ref="G209:H209"/>
    <mergeCell ref="K209:N209"/>
    <mergeCell ref="Q204:T204"/>
    <mergeCell ref="A205:C205"/>
    <mergeCell ref="G205:H205"/>
    <mergeCell ref="K205:N205"/>
    <mergeCell ref="A206:A209"/>
    <mergeCell ref="B206:C206"/>
    <mergeCell ref="G206:H206"/>
    <mergeCell ref="K206:N206"/>
    <mergeCell ref="B207:C207"/>
    <mergeCell ref="G207:H207"/>
    <mergeCell ref="O212:Q212"/>
    <mergeCell ref="U212:X212"/>
    <mergeCell ref="AB212:AC212"/>
    <mergeCell ref="AD212:AF212"/>
    <mergeCell ref="A210:C210"/>
    <mergeCell ref="G210:H210"/>
    <mergeCell ref="K210:N210"/>
    <mergeCell ref="A212:B212"/>
    <mergeCell ref="C212:E212"/>
    <mergeCell ref="G212:I212"/>
    <mergeCell ref="K212:L212"/>
  </mergeCells>
  <conditionalFormatting sqref="Y20:Y22">
    <cfRule type="iconSet" priority="36">
      <iconSet iconSet="4Arrows" showValue="0">
        <cfvo type="percent" val="0"/>
        <cfvo type="num" val="0.6"/>
        <cfvo type="num" val="0.8"/>
        <cfvo type="num" val="0.9"/>
      </iconSet>
    </cfRule>
    <cfRule type="cellIs" dxfId="147" priority="37" operator="lessThan">
      <formula>0.6</formula>
    </cfRule>
    <cfRule type="cellIs" dxfId="146" priority="38" operator="between">
      <formula>0.8</formula>
      <formula>0.899999999999999</formula>
    </cfRule>
    <cfRule type="cellIs" dxfId="145" priority="39" operator="between">
      <formula>0.6</formula>
      <formula>0.8</formula>
    </cfRule>
    <cfRule type="cellIs" dxfId="144" priority="40" operator="greaterThanOrEqual">
      <formula>0.9</formula>
    </cfRule>
  </conditionalFormatting>
  <conditionalFormatting sqref="Y30">
    <cfRule type="iconSet" priority="31">
      <iconSet iconSet="4Arrows" showValue="0">
        <cfvo type="percent" val="0"/>
        <cfvo type="num" val="0.6"/>
        <cfvo type="num" val="0.8"/>
        <cfvo type="num" val="0.9"/>
      </iconSet>
    </cfRule>
    <cfRule type="cellIs" dxfId="143" priority="32" operator="lessThan">
      <formula>0.6</formula>
    </cfRule>
    <cfRule type="cellIs" dxfId="142" priority="33" operator="between">
      <formula>0.8</formula>
      <formula>0.899999999999999</formula>
    </cfRule>
    <cfRule type="cellIs" dxfId="141" priority="34" operator="between">
      <formula>0.6</formula>
      <formula>0.8</formula>
    </cfRule>
    <cfRule type="cellIs" dxfId="140" priority="35" operator="greaterThanOrEqual">
      <formula>0.9</formula>
    </cfRule>
  </conditionalFormatting>
  <conditionalFormatting sqref="Y109:Y195 Y75">
    <cfRule type="iconSet" priority="21">
      <iconSet iconSet="4Arrows" showValue="0">
        <cfvo type="percent" val="0"/>
        <cfvo type="num" val="0.6"/>
        <cfvo type="num" val="0.8"/>
        <cfvo type="num" val="0.9"/>
      </iconSet>
    </cfRule>
    <cfRule type="cellIs" dxfId="139" priority="22" operator="lessThan">
      <formula>0.6</formula>
    </cfRule>
    <cfRule type="cellIs" dxfId="138" priority="23" operator="between">
      <formula>0.8</formula>
      <formula>0.899999999999999</formula>
    </cfRule>
    <cfRule type="cellIs" dxfId="137" priority="24" operator="between">
      <formula>0.6</formula>
      <formula>0.8</formula>
    </cfRule>
    <cfRule type="cellIs" dxfId="136" priority="25" operator="greaterThanOrEqual">
      <formula>0.9</formula>
    </cfRule>
  </conditionalFormatting>
  <conditionalFormatting sqref="T206:T209">
    <cfRule type="iconSet" priority="16">
      <iconSet iconSet="4Arrows" showValue="0">
        <cfvo type="percent" val="0"/>
        <cfvo type="num" val="0.6"/>
        <cfvo type="num" val="0.8"/>
        <cfvo type="num" val="0.9"/>
      </iconSet>
    </cfRule>
    <cfRule type="cellIs" dxfId="135" priority="17" operator="lessThan">
      <formula>0.6</formula>
    </cfRule>
    <cfRule type="cellIs" dxfId="134" priority="18" operator="between">
      <formula>0.8</formula>
      <formula>0.899999999999999</formula>
    </cfRule>
    <cfRule type="cellIs" dxfId="133" priority="19" operator="between">
      <formula>0.6</formula>
      <formula>0.8</formula>
    </cfRule>
    <cfRule type="cellIs" dxfId="132" priority="20" operator="greaterThanOrEqual">
      <formula>0.9</formula>
    </cfRule>
  </conditionalFormatting>
  <conditionalFormatting sqref="J206:J210">
    <cfRule type="iconSet" priority="11">
      <iconSet iconSet="4Arrows" showValue="0">
        <cfvo type="percent" val="0"/>
        <cfvo type="num" val="0.6"/>
        <cfvo type="num" val="0.8"/>
        <cfvo type="num" val="0.9"/>
      </iconSet>
    </cfRule>
    <cfRule type="cellIs" dxfId="131" priority="12" operator="lessThan">
      <formula>0.6</formula>
    </cfRule>
    <cfRule type="cellIs" dxfId="130" priority="13" operator="between">
      <formula>0.8</formula>
      <formula>0.899999999999999</formula>
    </cfRule>
    <cfRule type="cellIs" dxfId="129" priority="14" operator="between">
      <formula>0.6</formula>
      <formula>0.8</formula>
    </cfRule>
    <cfRule type="cellIs" dxfId="128" priority="15" operator="greaterThanOrEqual">
      <formula>0.9</formula>
    </cfRule>
  </conditionalFormatting>
  <conditionalFormatting sqref="J202">
    <cfRule type="iconSet" priority="6">
      <iconSet iconSet="4Arrows" showValue="0">
        <cfvo type="percent" val="0"/>
        <cfvo type="num" val="0.6"/>
        <cfvo type="num" val="0.8"/>
        <cfvo type="num" val="0.9"/>
      </iconSet>
    </cfRule>
    <cfRule type="cellIs" dxfId="127" priority="7" operator="lessThan">
      <formula>0.6</formula>
    </cfRule>
    <cfRule type="cellIs" dxfId="126" priority="8" operator="between">
      <formula>0.8</formula>
      <formula>0.899999999999999</formula>
    </cfRule>
    <cfRule type="cellIs" dxfId="125" priority="9" operator="between">
      <formula>0.6</formula>
      <formula>0.8</formula>
    </cfRule>
    <cfRule type="cellIs" dxfId="124" priority="10" operator="greaterThanOrEqual">
      <formula>0.9</formula>
    </cfRule>
  </conditionalFormatting>
  <conditionalFormatting sqref="Y41:Y67">
    <cfRule type="iconSet" priority="109">
      <iconSet iconSet="4Arrows" showValue="0">
        <cfvo type="percent" val="0"/>
        <cfvo type="num" val="0.6"/>
        <cfvo type="num" val="0.8"/>
        <cfvo type="num" val="0.9"/>
      </iconSet>
    </cfRule>
    <cfRule type="cellIs" dxfId="123" priority="110" operator="lessThan">
      <formula>0.6</formula>
    </cfRule>
    <cfRule type="cellIs" dxfId="122" priority="111" operator="between">
      <formula>0.8</formula>
      <formula>0.899999999999999</formula>
    </cfRule>
    <cfRule type="cellIs" dxfId="121" priority="112" operator="between">
      <formula>0.6</formula>
      <formula>0.8</formula>
    </cfRule>
    <cfRule type="cellIs" dxfId="120" priority="113" operator="greaterThanOrEqual">
      <formula>0.9</formula>
    </cfRule>
  </conditionalFormatting>
  <conditionalFormatting sqref="Y76:Y108">
    <cfRule type="iconSet" priority="204">
      <iconSet iconSet="4Arrows" showValue="0">
        <cfvo type="percent" val="0"/>
        <cfvo type="num" val="0.6"/>
        <cfvo type="num" val="0.8"/>
        <cfvo type="num" val="0.9"/>
      </iconSet>
    </cfRule>
    <cfRule type="cellIs" dxfId="119" priority="205" operator="lessThan">
      <formula>0.6</formula>
    </cfRule>
    <cfRule type="cellIs" dxfId="118" priority="206" operator="between">
      <formula>0.8</formula>
      <formula>0.899999999999999</formula>
    </cfRule>
    <cfRule type="cellIs" dxfId="117" priority="207" operator="between">
      <formula>0.6</formula>
      <formula>0.8</formula>
    </cfRule>
    <cfRule type="cellIs" dxfId="116" priority="208" operator="greaterThanOrEqual">
      <formula>0.9</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987_Saberes</vt:lpstr>
      <vt:lpstr>_992_Patrimonio_e_Infraest</vt:lpstr>
      <vt:lpstr>997_Formación</vt:lpstr>
      <vt:lpstr>1007_Ciudadanía_digital</vt:lpstr>
      <vt:lpstr>1008_Fomento</vt:lpstr>
      <vt:lpstr>1009_Transparencia</vt:lpstr>
      <vt:lpstr>_1011_Lectura_y_Bibliotecas</vt:lpstr>
      <vt:lpstr>1012_Fortalecimiento_gestión</vt:lpstr>
      <vt:lpstr>1016_Poblaciones</vt:lpstr>
      <vt:lpstr>1018_Participación</vt:lpstr>
      <vt:lpstr>1137_Comunidades</vt:lpstr>
      <vt:lpstr>Evaluación_y_Control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Martinez</dc:creator>
  <cp:lastModifiedBy>Johanna Cendales</cp:lastModifiedBy>
  <dcterms:created xsi:type="dcterms:W3CDTF">2018-06-28T21:22:08Z</dcterms:created>
  <dcterms:modified xsi:type="dcterms:W3CDTF">2019-06-28T19:59:53Z</dcterms:modified>
</cp:coreProperties>
</file>