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Johanna Cendales\Desktop\BACKUP 2017\Joey\2017\Proyectos\Consolidado\"/>
    </mc:Choice>
  </mc:AlternateContent>
  <bookViews>
    <workbookView xWindow="0" yWindow="0" windowWidth="28800" windowHeight="12210" tabRatio="395" firstSheet="1" activeTab="1"/>
  </bookViews>
  <sheets>
    <sheet name="Hoja1" sheetId="2" state="hidden" r:id="rId1"/>
    <sheet name="MATRIZ SDCRD" sheetId="1" r:id="rId2"/>
    <sheet name="Hoja2" sheetId="4" state="hidden" r:id="rId3"/>
    <sheet name="Hoja3" sheetId="3" state="hidden" r:id="rId4"/>
  </sheets>
  <definedNames>
    <definedName name="_xlnm._FilterDatabase" localSheetId="1" hidden="1">'MATRIZ SDCRD'!$A$8:$CR$81</definedName>
    <definedName name="_FilterDatabase_0" localSheetId="1">'MATRIZ SDCRD'!$A$7:$AV$81</definedName>
    <definedName name="_FilterDatabase_0_0" localSheetId="1">'MATRIZ SDCRD'!$A$7:$AV$81</definedName>
    <definedName name="_FilterDatabase_0_0_0" localSheetId="1">'MATRIZ SDCRD'!$L$8:$AV$81</definedName>
    <definedName name="_FilterDatabase_0_0_0_0" localSheetId="1">'MATRIZ SDCRD'!$L$8:$AV$81</definedName>
    <definedName name="_FilterDatabase_0_0_0_0_0" localSheetId="1">'MATRIZ SDCRD'!$L$8:$AV$81</definedName>
    <definedName name="_FilterDatabase_0_0_0_0_0_0" localSheetId="1">'MATRIZ SDCRD'!$L$8:$AV$81</definedName>
    <definedName name="_FilterDatabase_0_0_0_0_0_0_0" localSheetId="1">'MATRIZ SDCRD'!$L$8:$AV$81</definedName>
    <definedName name="_FilterDatabase_0_0_0_0_0_0_0_0" localSheetId="1">'MATRIZ SDCRD'!$L$8:$AV$81</definedName>
    <definedName name="_FilterDatabase_0_0_0_0_0_0_0_0_0" localSheetId="1">'MATRIZ SDCRD'!$L$8:$AV$81</definedName>
    <definedName name="_FilterDatabase_0_0_0_0_0_0_0_0_0_0" localSheetId="1">'MATRIZ SDCRD'!$L$8:$AV$81</definedName>
    <definedName name="_FilterDatabase_0_0_0_0_0_0_0_0_0_0_0" localSheetId="1">'MATRIZ SDCRD'!$L$8:$AV$81</definedName>
    <definedName name="_FilterDatabase_0_0_0_0_0_0_0_0_0_0_0_0" localSheetId="1">'MATRIZ SDCRD'!$L$8:$AV$81</definedName>
    <definedName name="_FilterDatabase_0_0_0_0_0_0_0_0_0_0_0_0_0" localSheetId="1">'MATRIZ SDCRD'!$L$8:$AV$81</definedName>
    <definedName name="_FilterDatabase_0_0_0_0_0_0_0_0_0_0_0_0_0_0" localSheetId="1">'MATRIZ SDCRD'!$L$8:$AV$81</definedName>
    <definedName name="_FilterDatabase_0_0_0_0_0_0_0_0_0_0_0_0_0_0_0" localSheetId="1">'MATRIZ SDCRD'!$L$8:$AV$81</definedName>
    <definedName name="_FilterDatabase_0_0_0_0_0_0_0_0_0_0_0_0_0_0_0_0" localSheetId="1">'MATRIZ SDCRD'!$L$8:$AV$81</definedName>
    <definedName name="_FilterDatabase_0_0_0_0_0_0_0_0_0_0_0_0_0_0_0_0_0" localSheetId="1">'MATRIZ SDCRD'!$L$8:$AV$81</definedName>
    <definedName name="_FilterDatabase_0_0_0_0_0_0_0_0_0_0_0_0_0_0_0_0_0_0" localSheetId="1">'MATRIZ SDCRD'!$L$8:$AV$81</definedName>
    <definedName name="_FilterDatabase_0_0_0_0_0_0_0_0_0_0_0_0_0_0_0_0_0_0_0" localSheetId="1">'MATRIZ SDCRD'!$L$8:$AV$81</definedName>
    <definedName name="_FilterDatabase_0_0_0_0_0_0_0_0_0_0_0_0_0_0_0_0_0_0_0_0" localSheetId="1">'MATRIZ SDCRD'!$L$8:$AV$81</definedName>
    <definedName name="_FilterDatabase_0_0_0_0_0_0_0_0_0_0_0_0_0_0_0_0_0_0_0_0_0" localSheetId="1">'MATRIZ SDCRD'!$L$8:$AV$80</definedName>
    <definedName name="_FilterDatabase_0_0_0_0_0_0_0_0_0_0_0_0_0_0_0_0_0_0_0_0_0_0" localSheetId="1">'MATRIZ SDCRD'!$L$8:$AV$81</definedName>
    <definedName name="_FilterDatabase_0_0_0_0_0_0_0_0_0_0_0_0_0_0_0_0_0_0_0_0_0_0_0" localSheetId="1">'MATRIZ SDCRD'!$L$8:$AV$80</definedName>
    <definedName name="_FilterDatabase_0_0_0_0_0_0_0_0_0_0_0_0_0_0_0_0_0_0_0_0_0_0_0_0" localSheetId="1">'MATRIZ SDCRD'!$L$8:$AV$80</definedName>
    <definedName name="_FilterDatabase_0_0_0_0_0_0_0_0_0_0_0_0_0_0_0_0_0_0_0_0_0_0_0_0_0" localSheetId="1">'MATRIZ SDCRD'!$L$8:$AV$80</definedName>
    <definedName name="_FilterDatabase_0_0_0_0_0_0_0_0_0_0_0_0_0_0_0_0_0_0_0_0_0_0_0_0_0_0" localSheetId="1">'MATRIZ SDCRD'!$L$8:$AV$80</definedName>
    <definedName name="_FilterDatabase_0_0_0_0_0_0_0_0_0_0_0_0_0_0_0_0_0_0_0_0_0_0_0_0_0_0_0" localSheetId="1">'MATRIZ SDCRD'!$L$8:$AV$80</definedName>
    <definedName name="_FilterDatabase_0_0_0_0_0_0_0_0_0_0_0_0_0_0_0_0_0_0_0_0_0_0_0_0_0_0_0_0" localSheetId="1">'MATRIZ SDCRD'!$L$8:$AV$80</definedName>
    <definedName name="_FilterDatabase_0_0_0_0_0_0_0_0_0_0_0_0_0_0_0_0_0_0_0_0_0_0_0_0_0_0_0_0_0" localSheetId="1">'MATRIZ SDCRD'!$L$8:$AV$80</definedName>
    <definedName name="_FilterDatabase_0_0_0_0_0_0_0_0_0_0_0_0_0_0_0_0_0_0_0_0_0_0_0_0_0_0_0_0_0_0" localSheetId="1">'MATRIZ SDCRD'!$L$8:$AV$80</definedName>
    <definedName name="_FilterDatabase_0_0_0_0_0_0_0_0_0_0_0_0_0_0_0_0_0_0_0_0_0_0_0_0_0_0_0_0_0_0_0" localSheetId="1">'MATRIZ SDCRD'!$L$8:$AV$80</definedName>
    <definedName name="_FilterDatabase_0_0_0_0_0_0_0_0_0_0_0_0_0_0_0_0_0_0_0_0_0_0_0_0_0_0_0_0_0_0_0_0" localSheetId="1">'MATRIZ SDCRD'!$L$8:$AV$80</definedName>
    <definedName name="_FilterDatabase_0_0_0_0_0_0_0_0_0_0_0_0_0_0_0_0_0_0_0_0_0_0_0_0_0_0_0_0_0_0_0_0_0" localSheetId="1">'MATRIZ SDCRD'!$L$8:$AV$80</definedName>
    <definedName name="afreyt" localSheetId="1">'MATRIZ SDCRD'!$L$8:$AV$81</definedName>
    <definedName name="_xlnm.Print_Area" localSheetId="1">'MATRIZ SDCRD'!$A$1:$AV$81</definedName>
    <definedName name="artrtre" localSheetId="1">'MATRIZ SDCRD'!$L$8:$AV$81</definedName>
    <definedName name="cser" localSheetId="1">'MATRIZ SDCRD'!$L$8:$AV$81</definedName>
    <definedName name="eryewhnwr" localSheetId="1">'MATRIZ SDCRD'!$L$8:$AV$81</definedName>
    <definedName name="ewvrt" localSheetId="1">'MATRIZ SDCRD'!$L$8:$AV$81</definedName>
    <definedName name="gfege" localSheetId="1">'MATRIZ SDCRD'!$L$8:$AV$81</definedName>
    <definedName name="GG" localSheetId="1">'MATRIZ SDCRD'!$L$8:$AV$25</definedName>
    <definedName name="qqq" localSheetId="1">'MATRIZ SDCRD'!$L$8:$AV$81</definedName>
    <definedName name="qweq" localSheetId="1">'MATRIZ SDCRD'!$L$8:$AV$81</definedName>
    <definedName name="rgferwbvwe" localSheetId="1">'MATRIZ SDCRD'!$L$8:$AV$81</definedName>
    <definedName name="_xlnm.Print_Titles" localSheetId="1">'MATRIZ SDCRD'!$1:$8</definedName>
    <definedName name="TTT" localSheetId="1">'MATRIZ SDCRD'!$L$8:$AV$80</definedName>
    <definedName name="vggagaggda" localSheetId="1">'MATRIZ SDCRD'!$L$8:$AV$81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V94" i="1" l="1"/>
  <c r="V92" i="1"/>
  <c r="W81" i="1"/>
  <c r="Z81" i="1"/>
  <c r="AH53" i="1" l="1"/>
  <c r="AH80" i="1"/>
  <c r="AH79" i="1"/>
  <c r="AH78" i="1"/>
  <c r="AH54" i="1"/>
  <c r="AH64" i="1" l="1"/>
  <c r="AF62" i="1" l="1"/>
  <c r="AF60" i="1"/>
  <c r="AF58" i="1"/>
  <c r="AF56" i="1"/>
  <c r="AH27" i="1"/>
  <c r="AH25" i="1"/>
  <c r="AH24" i="1"/>
  <c r="AH22" i="1"/>
  <c r="AH20" i="1"/>
  <c r="AH18" i="1"/>
  <c r="AH16" i="1"/>
  <c r="AH14" i="1"/>
  <c r="AH13" i="1"/>
  <c r="AH12" i="1"/>
  <c r="AH11" i="1"/>
  <c r="AH9" i="1"/>
  <c r="AH51" i="1" l="1"/>
  <c r="AH49" i="1"/>
  <c r="AH62" i="1"/>
  <c r="AH60" i="1"/>
  <c r="AH58" i="1"/>
  <c r="AH56" i="1"/>
  <c r="AH38" i="1"/>
  <c r="AH36" i="1"/>
  <c r="AH34" i="1"/>
  <c r="AH32" i="1"/>
  <c r="AH30" i="1"/>
  <c r="AH29" i="1"/>
  <c r="AH72" i="1" l="1"/>
  <c r="AH71" i="1"/>
  <c r="AH70" i="1"/>
  <c r="AH69" i="1"/>
  <c r="AH76" i="1"/>
  <c r="AH75" i="1"/>
  <c r="AH74" i="1"/>
  <c r="AH47" i="1"/>
  <c r="AH46" i="1"/>
  <c r="AH44" i="1"/>
  <c r="AH42" i="1"/>
  <c r="AH40" i="1"/>
  <c r="AG41" i="1"/>
  <c r="AH67" i="1"/>
  <c r="AH66" i="1"/>
  <c r="AH65" i="1"/>
  <c r="AE64" i="1"/>
  <c r="V81" i="1" l="1"/>
  <c r="X81" i="1"/>
  <c r="AD81" i="1"/>
  <c r="AB81" i="1"/>
  <c r="W72" i="1" l="1"/>
  <c r="W71" i="1"/>
  <c r="W70" i="1"/>
  <c r="W69" i="1"/>
  <c r="W64" i="1"/>
  <c r="AC64" i="1"/>
  <c r="AA64" i="1"/>
  <c r="Y64" i="1"/>
  <c r="AC47" i="1"/>
  <c r="AE47" i="1"/>
  <c r="AA47" i="1"/>
  <c r="Y47" i="1"/>
  <c r="W47" i="1"/>
  <c r="AE46" i="1"/>
  <c r="Y11" i="1" l="1"/>
  <c r="AA9" i="1"/>
  <c r="Q88" i="1" l="1"/>
  <c r="AE67" i="1" l="1"/>
  <c r="AE66" i="1"/>
  <c r="AE65" i="1"/>
  <c r="AU9" i="1"/>
  <c r="AU54" i="1" l="1"/>
  <c r="AE80" i="1" l="1"/>
  <c r="AE79" i="1"/>
  <c r="AE78" i="1"/>
  <c r="AE76" i="1"/>
  <c r="AE75" i="1"/>
  <c r="AE74" i="1"/>
  <c r="AE72" i="1"/>
  <c r="AE71" i="1"/>
  <c r="AE70" i="1"/>
  <c r="AE69" i="1"/>
  <c r="AE62" i="1"/>
  <c r="AE60" i="1"/>
  <c r="AE58" i="1"/>
  <c r="AE56" i="1"/>
  <c r="AE54" i="1"/>
  <c r="AE53" i="1"/>
  <c r="AE51" i="1"/>
  <c r="AE49" i="1"/>
  <c r="AE44" i="1"/>
  <c r="AE42" i="1"/>
  <c r="AE40" i="1"/>
  <c r="AE38" i="1"/>
  <c r="AE36" i="1"/>
  <c r="AE34" i="1"/>
  <c r="AE32" i="1"/>
  <c r="AE30" i="1"/>
  <c r="AE29" i="1"/>
  <c r="AE27" i="1"/>
  <c r="AE25" i="1"/>
  <c r="AE24" i="1"/>
  <c r="AE22" i="1"/>
  <c r="AE20" i="1"/>
  <c r="AE18" i="1"/>
  <c r="AE16" i="1"/>
  <c r="AD15" i="1"/>
  <c r="AB15" i="1"/>
  <c r="AE14" i="1"/>
  <c r="AE13" i="1"/>
  <c r="AE12" i="1"/>
  <c r="AE11" i="1"/>
  <c r="AE9" i="1"/>
  <c r="AC9" i="1"/>
  <c r="AA46" i="1" l="1"/>
  <c r="Y67" i="1"/>
  <c r="Y66" i="1"/>
  <c r="Y65" i="1"/>
  <c r="AU64" i="1" l="1"/>
  <c r="X68" i="1" l="1"/>
  <c r="P68" i="1"/>
  <c r="AA78" i="1"/>
  <c r="AU76" i="1" l="1"/>
  <c r="AU75" i="1"/>
  <c r="AU71" i="1"/>
  <c r="AU70" i="1"/>
  <c r="AU69" i="1"/>
  <c r="AU67" i="1"/>
  <c r="AU66" i="1"/>
  <c r="AU49" i="1"/>
  <c r="AU51" i="1"/>
  <c r="AU62" i="1"/>
  <c r="AU30" i="1"/>
  <c r="P29" i="1"/>
  <c r="AU29" i="1" s="1"/>
  <c r="AU36" i="1"/>
  <c r="AU18" i="1"/>
  <c r="AU16" i="1"/>
  <c r="AU14" i="1"/>
  <c r="AA11" i="1" l="1"/>
  <c r="AU11" i="1"/>
  <c r="AU74" i="1" l="1"/>
  <c r="AU44" i="1"/>
  <c r="AU20" i="1"/>
  <c r="AU22" i="1"/>
  <c r="AU27" i="1"/>
  <c r="AU34" i="1"/>
  <c r="AU38" i="1"/>
  <c r="AU80" i="1"/>
  <c r="AU79" i="1"/>
  <c r="AU78" i="1"/>
  <c r="AU72" i="1"/>
  <c r="AU65" i="1"/>
  <c r="AU60" i="1"/>
  <c r="AU58" i="1"/>
  <c r="AU56" i="1"/>
  <c r="AU47" i="1"/>
  <c r="AU46" i="1"/>
  <c r="AU42" i="1"/>
  <c r="AU40" i="1"/>
  <c r="AU32" i="1"/>
  <c r="AU25" i="1"/>
  <c r="AU24" i="1"/>
  <c r="AU13" i="1"/>
  <c r="AU12" i="1"/>
  <c r="AC46" i="1" l="1"/>
  <c r="AC34" i="1"/>
  <c r="AC11" i="1"/>
  <c r="AC14" i="1"/>
  <c r="AC13" i="1"/>
  <c r="AC12" i="1"/>
  <c r="AC67" i="1" l="1"/>
  <c r="AC66" i="1"/>
  <c r="AC65" i="1"/>
  <c r="AC53" i="1" l="1"/>
  <c r="AC54" i="1"/>
  <c r="AC49" i="1" l="1"/>
  <c r="AC51" i="1"/>
  <c r="AC80" i="1"/>
  <c r="AC79" i="1"/>
  <c r="AC78" i="1"/>
  <c r="AA80" i="1"/>
  <c r="AA79" i="1"/>
  <c r="AA76" i="1"/>
  <c r="AA75" i="1"/>
  <c r="AA74" i="1"/>
  <c r="AC76" i="1"/>
  <c r="AC75" i="1"/>
  <c r="AC74" i="1"/>
  <c r="AA72" i="1"/>
  <c r="AA71" i="1"/>
  <c r="AA70" i="1"/>
  <c r="AA69" i="1"/>
  <c r="AC72" i="1"/>
  <c r="AC71" i="1"/>
  <c r="AC70" i="1"/>
  <c r="AC69" i="1"/>
  <c r="AB68" i="1"/>
  <c r="AA67" i="1"/>
  <c r="AA66" i="1"/>
  <c r="AA65" i="1"/>
  <c r="AC62" i="1"/>
  <c r="AA62" i="1"/>
  <c r="AA60" i="1"/>
  <c r="AC60" i="1"/>
  <c r="AC58" i="1"/>
  <c r="AC56" i="1"/>
  <c r="AC44" i="1"/>
  <c r="AC42" i="1"/>
  <c r="AC40" i="1"/>
  <c r="AC38" i="1"/>
  <c r="AC36" i="1"/>
  <c r="AC32" i="1"/>
  <c r="AC29" i="1"/>
  <c r="AC30" i="1"/>
  <c r="AC27" i="1"/>
  <c r="AC25" i="1"/>
  <c r="AC24" i="1"/>
  <c r="AC22" i="1"/>
  <c r="AC20" i="1"/>
  <c r="AC18" i="1"/>
  <c r="AC16" i="1"/>
  <c r="AA58" i="1"/>
  <c r="AA56" i="1"/>
  <c r="AA54" i="1"/>
  <c r="AA53" i="1"/>
  <c r="AA51" i="1"/>
  <c r="AA49" i="1"/>
  <c r="AA44" i="1"/>
  <c r="AA42" i="1"/>
  <c r="AA40" i="1"/>
  <c r="AA38" i="1"/>
  <c r="AA36" i="1"/>
  <c r="AA34" i="1"/>
  <c r="AA32" i="1"/>
  <c r="AA30" i="1"/>
  <c r="AA29" i="1"/>
  <c r="AA27" i="1"/>
  <c r="AA25" i="1"/>
  <c r="AA24" i="1"/>
  <c r="AA22" i="1"/>
  <c r="AA20" i="1"/>
  <c r="AA18" i="1"/>
  <c r="AA16" i="1"/>
  <c r="U15" i="1"/>
  <c r="AA14" i="1"/>
  <c r="AA13" i="1"/>
  <c r="AA12" i="1"/>
  <c r="Z77" i="1" l="1"/>
  <c r="Y60" i="1"/>
  <c r="Y56" i="1"/>
  <c r="Y42" i="1"/>
  <c r="D40" i="2"/>
  <c r="AS81" i="1"/>
  <c r="AQ81" i="1"/>
  <c r="AO81" i="1"/>
  <c r="AM81" i="1"/>
  <c r="AK81" i="1"/>
  <c r="AI81" i="1"/>
  <c r="AG81" i="1"/>
  <c r="T91" i="1"/>
  <c r="Q81" i="1"/>
  <c r="R81" i="1" s="1"/>
  <c r="P81" i="1"/>
  <c r="Y80" i="1"/>
  <c r="W80" i="1"/>
  <c r="Y79" i="1"/>
  <c r="W79" i="1"/>
  <c r="Y78" i="1"/>
  <c r="W78" i="1"/>
  <c r="U77" i="1"/>
  <c r="T77" i="1"/>
  <c r="S77" i="1"/>
  <c r="R77" i="1"/>
  <c r="Q77" i="1"/>
  <c r="P77" i="1"/>
  <c r="Y76" i="1"/>
  <c r="W76" i="1"/>
  <c r="Y75" i="1"/>
  <c r="W75" i="1"/>
  <c r="Y74" i="1"/>
  <c r="W74" i="1"/>
  <c r="AS73" i="1"/>
  <c r="AS77" i="1" s="1"/>
  <c r="AQ73" i="1"/>
  <c r="AQ77" i="1" s="1"/>
  <c r="AO73" i="1"/>
  <c r="AO77" i="1" s="1"/>
  <c r="AM73" i="1"/>
  <c r="AM77" i="1" s="1"/>
  <c r="AK73" i="1"/>
  <c r="AK77" i="1" s="1"/>
  <c r="AI73" i="1"/>
  <c r="AI77" i="1" s="1"/>
  <c r="AG73" i="1"/>
  <c r="AG77" i="1" s="1"/>
  <c r="AD73" i="1"/>
  <c r="AD77" i="1" s="1"/>
  <c r="AB73" i="1"/>
  <c r="AB77" i="1" s="1"/>
  <c r="Z73" i="1"/>
  <c r="X73" i="1"/>
  <c r="X77" i="1" s="1"/>
  <c r="V73" i="1"/>
  <c r="V77" i="1" s="1"/>
  <c r="U73" i="1"/>
  <c r="T73" i="1"/>
  <c r="S73" i="1"/>
  <c r="R73" i="1"/>
  <c r="Q73" i="1"/>
  <c r="P73" i="1"/>
  <c r="Y72" i="1"/>
  <c r="Y71" i="1"/>
  <c r="Y70" i="1"/>
  <c r="Y69" i="1"/>
  <c r="AS68" i="1"/>
  <c r="AQ68" i="1"/>
  <c r="AO68" i="1"/>
  <c r="AM68" i="1"/>
  <c r="AK68" i="1"/>
  <c r="AI68" i="1"/>
  <c r="AG68" i="1"/>
  <c r="AD68" i="1"/>
  <c r="Z68" i="1"/>
  <c r="V68" i="1"/>
  <c r="U68" i="1"/>
  <c r="T68" i="1"/>
  <c r="S68" i="1"/>
  <c r="R68" i="1"/>
  <c r="Q68" i="1"/>
  <c r="W67" i="1"/>
  <c r="W66" i="1"/>
  <c r="W65" i="1"/>
  <c r="AS63" i="1"/>
  <c r="AQ63" i="1"/>
  <c r="AO63" i="1"/>
  <c r="AM63" i="1"/>
  <c r="AK63" i="1"/>
  <c r="AI63" i="1"/>
  <c r="AG63" i="1"/>
  <c r="AD63" i="1"/>
  <c r="AB63" i="1"/>
  <c r="Z63" i="1"/>
  <c r="X63" i="1"/>
  <c r="V63" i="1"/>
  <c r="U63" i="1"/>
  <c r="T63" i="1"/>
  <c r="S63" i="1"/>
  <c r="R63" i="1"/>
  <c r="Q63" i="1"/>
  <c r="P63" i="1"/>
  <c r="Y62" i="1"/>
  <c r="W62" i="1"/>
  <c r="AS61" i="1"/>
  <c r="AQ61" i="1"/>
  <c r="AO61" i="1"/>
  <c r="AM61" i="1"/>
  <c r="AK61" i="1"/>
  <c r="AI61" i="1"/>
  <c r="AG61" i="1"/>
  <c r="AD61" i="1"/>
  <c r="AB61" i="1"/>
  <c r="Z61" i="1"/>
  <c r="X61" i="1"/>
  <c r="V61" i="1"/>
  <c r="U61" i="1"/>
  <c r="T61" i="1"/>
  <c r="S61" i="1"/>
  <c r="R61" i="1"/>
  <c r="Q61" i="1"/>
  <c r="P61" i="1"/>
  <c r="W60" i="1"/>
  <c r="AS59" i="1"/>
  <c r="AQ59" i="1"/>
  <c r="AO59" i="1"/>
  <c r="AM59" i="1"/>
  <c r="AK59" i="1"/>
  <c r="AI59" i="1"/>
  <c r="AG59" i="1"/>
  <c r="AD59" i="1"/>
  <c r="AB59" i="1"/>
  <c r="Z59" i="1"/>
  <c r="X59" i="1"/>
  <c r="V59" i="1"/>
  <c r="U59" i="1"/>
  <c r="T59" i="1"/>
  <c r="S59" i="1"/>
  <c r="R59" i="1"/>
  <c r="Q59" i="1"/>
  <c r="P59" i="1"/>
  <c r="Y58" i="1"/>
  <c r="W58" i="1"/>
  <c r="AS57" i="1"/>
  <c r="AQ57" i="1"/>
  <c r="AO57" i="1"/>
  <c r="AM57" i="1"/>
  <c r="AK57" i="1"/>
  <c r="AI57" i="1"/>
  <c r="AG57" i="1"/>
  <c r="AD57" i="1"/>
  <c r="AB57" i="1"/>
  <c r="Z57" i="1"/>
  <c r="X57" i="1"/>
  <c r="V57" i="1"/>
  <c r="U57" i="1"/>
  <c r="T57" i="1"/>
  <c r="S57" i="1"/>
  <c r="R57" i="1"/>
  <c r="Q57" i="1"/>
  <c r="P57" i="1"/>
  <c r="W56" i="1"/>
  <c r="AS55" i="1"/>
  <c r="AQ55" i="1"/>
  <c r="AO55" i="1"/>
  <c r="AM55" i="1"/>
  <c r="AK55" i="1"/>
  <c r="AI55" i="1"/>
  <c r="AG55" i="1"/>
  <c r="AD55" i="1"/>
  <c r="AB55" i="1"/>
  <c r="Z55" i="1"/>
  <c r="X55" i="1"/>
  <c r="V55" i="1"/>
  <c r="U55" i="1"/>
  <c r="T55" i="1"/>
  <c r="S55" i="1"/>
  <c r="R55" i="1"/>
  <c r="Q55" i="1"/>
  <c r="Y54" i="1"/>
  <c r="W54" i="1"/>
  <c r="Y53" i="1"/>
  <c r="W53" i="1"/>
  <c r="P53" i="1"/>
  <c r="AU53" i="1" s="1"/>
  <c r="AS52" i="1"/>
  <c r="AQ52" i="1"/>
  <c r="AO52" i="1"/>
  <c r="AM52" i="1"/>
  <c r="AK52" i="1"/>
  <c r="AI52" i="1"/>
  <c r="AG52" i="1"/>
  <c r="AD52" i="1"/>
  <c r="AB52" i="1"/>
  <c r="X52" i="1"/>
  <c r="V52" i="1"/>
  <c r="U52" i="1"/>
  <c r="T52" i="1"/>
  <c r="S52" i="1"/>
  <c r="R52" i="1"/>
  <c r="Q52" i="1"/>
  <c r="P52" i="1"/>
  <c r="Y51" i="1"/>
  <c r="W51" i="1"/>
  <c r="AS50" i="1"/>
  <c r="AQ50" i="1"/>
  <c r="AO50" i="1"/>
  <c r="AM50" i="1"/>
  <c r="AK50" i="1"/>
  <c r="AI50" i="1"/>
  <c r="AG50" i="1"/>
  <c r="AD50" i="1"/>
  <c r="AB50" i="1"/>
  <c r="Z50" i="1"/>
  <c r="X50" i="1"/>
  <c r="V50" i="1"/>
  <c r="U50" i="1"/>
  <c r="T50" i="1"/>
  <c r="S50" i="1"/>
  <c r="R50" i="1"/>
  <c r="Q50" i="1"/>
  <c r="P50" i="1"/>
  <c r="Y49" i="1"/>
  <c r="W49" i="1"/>
  <c r="AS48" i="1"/>
  <c r="AQ48" i="1"/>
  <c r="AO48" i="1"/>
  <c r="AM48" i="1"/>
  <c r="AK48" i="1"/>
  <c r="AI48" i="1"/>
  <c r="AG48" i="1"/>
  <c r="AD48" i="1"/>
  <c r="AB48" i="1"/>
  <c r="Z48" i="1"/>
  <c r="X48" i="1"/>
  <c r="V48" i="1"/>
  <c r="U48" i="1"/>
  <c r="T48" i="1"/>
  <c r="S48" i="1"/>
  <c r="R48" i="1"/>
  <c r="Q48" i="1"/>
  <c r="P48" i="1"/>
  <c r="Y46" i="1"/>
  <c r="W46" i="1"/>
  <c r="AS45" i="1"/>
  <c r="AQ45" i="1"/>
  <c r="AO45" i="1"/>
  <c r="AM45" i="1"/>
  <c r="AK45" i="1"/>
  <c r="AI45" i="1"/>
  <c r="AG45" i="1"/>
  <c r="AD45" i="1"/>
  <c r="AB45" i="1"/>
  <c r="Z45" i="1"/>
  <c r="X45" i="1"/>
  <c r="V45" i="1"/>
  <c r="U45" i="1"/>
  <c r="T45" i="1"/>
  <c r="S45" i="1"/>
  <c r="R45" i="1"/>
  <c r="Q45" i="1"/>
  <c r="P45" i="1"/>
  <c r="Y44" i="1"/>
  <c r="W44" i="1"/>
  <c r="AS43" i="1"/>
  <c r="AQ43" i="1"/>
  <c r="AO43" i="1"/>
  <c r="AM43" i="1"/>
  <c r="AK43" i="1"/>
  <c r="AI43" i="1"/>
  <c r="AG43" i="1"/>
  <c r="AD43" i="1"/>
  <c r="AB43" i="1"/>
  <c r="Z43" i="1"/>
  <c r="X43" i="1"/>
  <c r="V43" i="1"/>
  <c r="U43" i="1"/>
  <c r="T43" i="1"/>
  <c r="S43" i="1"/>
  <c r="R43" i="1"/>
  <c r="Q43" i="1"/>
  <c r="P43" i="1"/>
  <c r="W42" i="1"/>
  <c r="AS41" i="1"/>
  <c r="AQ41" i="1"/>
  <c r="AO41" i="1"/>
  <c r="AM41" i="1"/>
  <c r="AK41" i="1"/>
  <c r="AI41" i="1"/>
  <c r="AD41" i="1"/>
  <c r="AB41" i="1"/>
  <c r="Z41" i="1"/>
  <c r="X41" i="1"/>
  <c r="V41" i="1"/>
  <c r="U41" i="1"/>
  <c r="T41" i="1"/>
  <c r="S41" i="1"/>
  <c r="R41" i="1"/>
  <c r="Q41" i="1"/>
  <c r="P41" i="1"/>
  <c r="Y40" i="1"/>
  <c r="W40" i="1"/>
  <c r="AS39" i="1"/>
  <c r="AQ39" i="1"/>
  <c r="AO39" i="1"/>
  <c r="AM39" i="1"/>
  <c r="AK39" i="1"/>
  <c r="AI39" i="1"/>
  <c r="AG39" i="1"/>
  <c r="AD39" i="1"/>
  <c r="AB39" i="1"/>
  <c r="Z39" i="1"/>
  <c r="X39" i="1"/>
  <c r="V39" i="1"/>
  <c r="U39" i="1"/>
  <c r="T39" i="1"/>
  <c r="S39" i="1"/>
  <c r="R39" i="1"/>
  <c r="Q39" i="1"/>
  <c r="P39" i="1"/>
  <c r="Y38" i="1"/>
  <c r="W38" i="1"/>
  <c r="AS37" i="1"/>
  <c r="AQ37" i="1"/>
  <c r="AO37" i="1"/>
  <c r="AM37" i="1"/>
  <c r="AK37" i="1"/>
  <c r="AI37" i="1"/>
  <c r="AG37" i="1"/>
  <c r="AD37" i="1"/>
  <c r="AB37" i="1"/>
  <c r="Z37" i="1"/>
  <c r="X37" i="1"/>
  <c r="V37" i="1"/>
  <c r="U37" i="1"/>
  <c r="T37" i="1"/>
  <c r="S37" i="1"/>
  <c r="R37" i="1"/>
  <c r="Q37" i="1"/>
  <c r="P37" i="1"/>
  <c r="Y36" i="1"/>
  <c r="W36" i="1"/>
  <c r="AS35" i="1"/>
  <c r="AQ35" i="1"/>
  <c r="AO35" i="1"/>
  <c r="AM35" i="1"/>
  <c r="AK35" i="1"/>
  <c r="AI35" i="1"/>
  <c r="AG35" i="1"/>
  <c r="AD35" i="1"/>
  <c r="AB35" i="1"/>
  <c r="Z35" i="1"/>
  <c r="X35" i="1"/>
  <c r="V35" i="1"/>
  <c r="U35" i="1"/>
  <c r="T35" i="1"/>
  <c r="S35" i="1"/>
  <c r="R35" i="1"/>
  <c r="Q35" i="1"/>
  <c r="P35" i="1"/>
  <c r="Y34" i="1"/>
  <c r="W34" i="1"/>
  <c r="AS33" i="1"/>
  <c r="AQ33" i="1"/>
  <c r="AO33" i="1"/>
  <c r="AM33" i="1"/>
  <c r="AK33" i="1"/>
  <c r="AI33" i="1"/>
  <c r="AG33" i="1"/>
  <c r="AD33" i="1"/>
  <c r="AB33" i="1"/>
  <c r="Z33" i="1"/>
  <c r="X33" i="1"/>
  <c r="V33" i="1"/>
  <c r="U33" i="1"/>
  <c r="T33" i="1"/>
  <c r="S33" i="1"/>
  <c r="R33" i="1"/>
  <c r="Q33" i="1"/>
  <c r="P33" i="1"/>
  <c r="Y32" i="1"/>
  <c r="W32" i="1"/>
  <c r="AS31" i="1"/>
  <c r="AQ31" i="1"/>
  <c r="AO31" i="1"/>
  <c r="AM31" i="1"/>
  <c r="AK31" i="1"/>
  <c r="AI31" i="1"/>
  <c r="AG31" i="1"/>
  <c r="AD31" i="1"/>
  <c r="AB31" i="1"/>
  <c r="Z31" i="1"/>
  <c r="X31" i="1"/>
  <c r="V31" i="1"/>
  <c r="U31" i="1"/>
  <c r="T31" i="1"/>
  <c r="S31" i="1"/>
  <c r="R31" i="1"/>
  <c r="Q31" i="1"/>
  <c r="Y30" i="1"/>
  <c r="W30" i="1"/>
  <c r="Y29" i="1"/>
  <c r="W29" i="1"/>
  <c r="AS28" i="1"/>
  <c r="AQ28" i="1"/>
  <c r="AO28" i="1"/>
  <c r="AM28" i="1"/>
  <c r="AK28" i="1"/>
  <c r="AI28" i="1"/>
  <c r="AG28" i="1"/>
  <c r="AD28" i="1"/>
  <c r="AB28" i="1"/>
  <c r="X28" i="1"/>
  <c r="V28" i="1"/>
  <c r="U28" i="1"/>
  <c r="T28" i="1"/>
  <c r="S28" i="1"/>
  <c r="R28" i="1"/>
  <c r="AA28" i="1" s="1"/>
  <c r="Q28" i="1"/>
  <c r="P28" i="1"/>
  <c r="Y27" i="1"/>
  <c r="W27" i="1"/>
  <c r="AS26" i="1"/>
  <c r="AQ26" i="1"/>
  <c r="AO26" i="1"/>
  <c r="AM26" i="1"/>
  <c r="AK26" i="1"/>
  <c r="AI26" i="1"/>
  <c r="AG26" i="1"/>
  <c r="AD26" i="1"/>
  <c r="AB26" i="1"/>
  <c r="Z26" i="1"/>
  <c r="X26" i="1"/>
  <c r="V26" i="1"/>
  <c r="U26" i="1"/>
  <c r="T26" i="1"/>
  <c r="S26" i="1"/>
  <c r="R26" i="1"/>
  <c r="Q26" i="1"/>
  <c r="P26" i="1"/>
  <c r="Y25" i="1"/>
  <c r="W25" i="1"/>
  <c r="Y24" i="1"/>
  <c r="W24" i="1"/>
  <c r="AS23" i="1"/>
  <c r="AQ23" i="1"/>
  <c r="AO23" i="1"/>
  <c r="AM23" i="1"/>
  <c r="AK23" i="1"/>
  <c r="AI23" i="1"/>
  <c r="AG23" i="1"/>
  <c r="AD23" i="1"/>
  <c r="AB23" i="1"/>
  <c r="Z23" i="1"/>
  <c r="X23" i="1"/>
  <c r="V23" i="1"/>
  <c r="U23" i="1"/>
  <c r="T23" i="1"/>
  <c r="S23" i="1"/>
  <c r="R23" i="1"/>
  <c r="Q23" i="1"/>
  <c r="P23" i="1"/>
  <c r="Y22" i="1"/>
  <c r="W22" i="1"/>
  <c r="AS21" i="1"/>
  <c r="AQ21" i="1"/>
  <c r="AO21" i="1"/>
  <c r="AM21" i="1"/>
  <c r="AK21" i="1"/>
  <c r="AI21" i="1"/>
  <c r="AG21" i="1"/>
  <c r="AD21" i="1"/>
  <c r="AB21" i="1"/>
  <c r="Z21" i="1"/>
  <c r="X21" i="1"/>
  <c r="V21" i="1"/>
  <c r="U21" i="1"/>
  <c r="T21" i="1"/>
  <c r="S21" i="1"/>
  <c r="R21" i="1"/>
  <c r="Q21" i="1"/>
  <c r="P21" i="1"/>
  <c r="Y20" i="1"/>
  <c r="W20" i="1"/>
  <c r="AS19" i="1"/>
  <c r="AQ19" i="1"/>
  <c r="AO19" i="1"/>
  <c r="AM19" i="1"/>
  <c r="AK19" i="1"/>
  <c r="AI19" i="1"/>
  <c r="AG19" i="1"/>
  <c r="AD19" i="1"/>
  <c r="AB19" i="1"/>
  <c r="Z19" i="1"/>
  <c r="X19" i="1"/>
  <c r="V19" i="1"/>
  <c r="U19" i="1"/>
  <c r="T19" i="1"/>
  <c r="S19" i="1"/>
  <c r="R19" i="1"/>
  <c r="Q19" i="1"/>
  <c r="P19" i="1"/>
  <c r="Y18" i="1"/>
  <c r="W18" i="1"/>
  <c r="AS17" i="1"/>
  <c r="AQ17" i="1"/>
  <c r="AO17" i="1"/>
  <c r="AM17" i="1"/>
  <c r="AK17" i="1"/>
  <c r="AI17" i="1"/>
  <c r="AG17" i="1"/>
  <c r="AD17" i="1"/>
  <c r="AB17" i="1"/>
  <c r="Z17" i="1"/>
  <c r="V17" i="1"/>
  <c r="U17" i="1"/>
  <c r="T17" i="1"/>
  <c r="S17" i="1"/>
  <c r="R17" i="1"/>
  <c r="Q17" i="1"/>
  <c r="P17" i="1"/>
  <c r="X16" i="1"/>
  <c r="Y16" i="1" s="1"/>
  <c r="W16" i="1"/>
  <c r="AS15" i="1"/>
  <c r="AQ15" i="1"/>
  <c r="AO15" i="1"/>
  <c r="AM15" i="1"/>
  <c r="AK15" i="1"/>
  <c r="AI15" i="1"/>
  <c r="AG15" i="1"/>
  <c r="Z15" i="1"/>
  <c r="X15" i="1"/>
  <c r="V15" i="1"/>
  <c r="T15" i="1"/>
  <c r="S15" i="1"/>
  <c r="R15" i="1"/>
  <c r="AE15" i="1" s="1"/>
  <c r="Q15" i="1"/>
  <c r="P15" i="1"/>
  <c r="Y14" i="1"/>
  <c r="W14" i="1"/>
  <c r="Y13" i="1"/>
  <c r="W13" i="1"/>
  <c r="Y12" i="1"/>
  <c r="W12" i="1"/>
  <c r="W11" i="1"/>
  <c r="AS10" i="1"/>
  <c r="AQ10" i="1"/>
  <c r="AO10" i="1"/>
  <c r="AM10" i="1"/>
  <c r="AK10" i="1"/>
  <c r="AI10" i="1"/>
  <c r="AG10" i="1"/>
  <c r="AD10" i="1"/>
  <c r="AB10" i="1"/>
  <c r="Z10" i="1"/>
  <c r="X10" i="1"/>
  <c r="V10" i="1"/>
  <c r="U10" i="1"/>
  <c r="T10" i="1"/>
  <c r="S10" i="1"/>
  <c r="R10" i="1"/>
  <c r="Q10" i="1"/>
  <c r="P10" i="1"/>
  <c r="Y9" i="1"/>
  <c r="W9" i="1"/>
  <c r="AH15" i="1" l="1"/>
  <c r="AH26" i="1"/>
  <c r="AH19" i="1"/>
  <c r="AH23" i="1"/>
  <c r="AH17" i="1"/>
  <c r="AH21" i="1"/>
  <c r="Y81" i="1"/>
  <c r="S81" i="1"/>
  <c r="T81" i="1" s="1"/>
  <c r="U81" i="1" s="1"/>
  <c r="AA81" i="1"/>
  <c r="AC81" i="1"/>
  <c r="AC68" i="1"/>
  <c r="Y68" i="1"/>
  <c r="P55" i="1"/>
  <c r="AE77" i="1"/>
  <c r="P31" i="1"/>
  <c r="X17" i="1"/>
  <c r="Y17" i="1" s="1"/>
  <c r="AJ52" i="1"/>
  <c r="AL59" i="1"/>
  <c r="Y28" i="1"/>
  <c r="AL55" i="1"/>
  <c r="AP57" i="1"/>
  <c r="AN77" i="1"/>
  <c r="AE45" i="1"/>
  <c r="W59" i="1"/>
  <c r="AA77" i="1"/>
  <c r="AT45" i="1"/>
  <c r="Y55" i="1"/>
  <c r="AA41" i="1"/>
  <c r="Y73" i="1"/>
  <c r="AE39" i="1"/>
  <c r="AL31" i="1"/>
  <c r="AL39" i="1"/>
  <c r="AR10" i="1"/>
  <c r="AE23" i="1"/>
  <c r="AC28" i="1"/>
  <c r="AT28" i="1"/>
  <c r="AA45" i="1"/>
  <c r="AT37" i="1"/>
  <c r="AJ10" i="1"/>
  <c r="AL35" i="1"/>
  <c r="AA63" i="1"/>
  <c r="W55" i="1"/>
  <c r="AL61" i="1"/>
  <c r="AE61" i="1"/>
  <c r="AC23" i="1"/>
  <c r="AH31" i="1"/>
  <c r="AH35" i="1"/>
  <c r="AH39" i="1"/>
  <c r="AT48" i="1"/>
  <c r="AH61" i="1"/>
  <c r="AP26" i="1"/>
  <c r="AN81" i="1"/>
  <c r="AA39" i="1"/>
  <c r="AL45" i="1"/>
  <c r="AH50" i="1"/>
  <c r="AC45" i="1"/>
  <c r="AH48" i="1"/>
  <c r="AJ28" i="1"/>
  <c r="AH45" i="1"/>
  <c r="AE48" i="1"/>
  <c r="AR39" i="1"/>
  <c r="AE55" i="1"/>
  <c r="AT23" i="1"/>
  <c r="AE35" i="1"/>
  <c r="AT19" i="1"/>
  <c r="AE57" i="1"/>
  <c r="AP55" i="1"/>
  <c r="AJ35" i="1"/>
  <c r="AJ39" i="1"/>
  <c r="AN35" i="1"/>
  <c r="AE37" i="1"/>
  <c r="AN52" i="1"/>
  <c r="W61" i="1"/>
  <c r="AN55" i="1"/>
  <c r="Y61" i="1"/>
  <c r="AL73" i="1"/>
  <c r="AR57" i="1"/>
  <c r="AE31" i="1"/>
  <c r="Y41" i="1"/>
  <c r="AC57" i="1"/>
  <c r="AL15" i="1"/>
  <c r="AN19" i="1"/>
  <c r="AT21" i="1"/>
  <c r="AE21" i="1"/>
  <c r="AN23" i="1"/>
  <c r="Y31" i="1"/>
  <c r="AP31" i="1"/>
  <c r="Y35" i="1"/>
  <c r="AP35" i="1"/>
  <c r="Y39" i="1"/>
  <c r="AP39" i="1"/>
  <c r="AA31" i="1"/>
  <c r="AA35" i="1"/>
  <c r="AC19" i="1"/>
  <c r="AL52" i="1"/>
  <c r="AP48" i="1"/>
  <c r="AA37" i="1"/>
  <c r="AJ21" i="1"/>
  <c r="W26" i="1"/>
  <c r="AC31" i="1"/>
  <c r="AT31" i="1"/>
  <c r="AC35" i="1"/>
  <c r="AT35" i="1"/>
  <c r="AC39" i="1"/>
  <c r="AT39" i="1"/>
  <c r="AH43" i="1"/>
  <c r="AE43" i="1"/>
  <c r="AC61" i="1"/>
  <c r="AT61" i="1"/>
  <c r="AJ77" i="1"/>
  <c r="AE19" i="1"/>
  <c r="AC21" i="1"/>
  <c r="AJ73" i="1"/>
  <c r="AJ23" i="1"/>
  <c r="AP21" i="1"/>
  <c r="AJ31" i="1"/>
  <c r="AR33" i="1"/>
  <c r="AR41" i="1"/>
  <c r="AH57" i="1"/>
  <c r="Y59" i="1"/>
  <c r="AP59" i="1"/>
  <c r="Y77" i="1"/>
  <c r="AP77" i="1"/>
  <c r="AT73" i="1"/>
  <c r="AJ57" i="1"/>
  <c r="AC73" i="1"/>
  <c r="AR21" i="1"/>
  <c r="AE10" i="1"/>
  <c r="AA21" i="1"/>
  <c r="AH28" i="1"/>
  <c r="AC41" i="1"/>
  <c r="AP45" i="1"/>
  <c r="AR77" i="1"/>
  <c r="W21" i="1"/>
  <c r="AL19" i="1"/>
  <c r="AL23" i="1"/>
  <c r="W31" i="1"/>
  <c r="AN31" i="1"/>
  <c r="W33" i="1"/>
  <c r="AE33" i="1"/>
  <c r="W35" i="1"/>
  <c r="W39" i="1"/>
  <c r="AN39" i="1"/>
  <c r="Y43" i="1"/>
  <c r="AP43" i="1"/>
  <c r="AT50" i="1"/>
  <c r="AA55" i="1"/>
  <c r="AR55" i="1"/>
  <c r="AL57" i="1"/>
  <c r="AT59" i="1"/>
  <c r="AN61" i="1"/>
  <c r="AC77" i="1"/>
  <c r="AC26" i="1"/>
  <c r="AT26" i="1"/>
  <c r="AR31" i="1"/>
  <c r="AR35" i="1"/>
  <c r="AH77" i="1"/>
  <c r="AJ48" i="1"/>
  <c r="AT57" i="1"/>
  <c r="Y45" i="1"/>
  <c r="AL68" i="1"/>
  <c r="Y57" i="1"/>
  <c r="AN15" i="1"/>
  <c r="W19" i="1"/>
  <c r="AN21" i="1"/>
  <c r="W23" i="1"/>
  <c r="AL28" i="1"/>
  <c r="AH33" i="1"/>
  <c r="AH37" i="1"/>
  <c r="AH41" i="1"/>
  <c r="AJ45" i="1"/>
  <c r="W48" i="1"/>
  <c r="AN48" i="1"/>
  <c r="Y50" i="1"/>
  <c r="W52" i="1"/>
  <c r="AP52" i="1"/>
  <c r="AC55" i="1"/>
  <c r="AT55" i="1"/>
  <c r="W57" i="1"/>
  <c r="AN57" i="1"/>
  <c r="AN59" i="1"/>
  <c r="AP61" i="1"/>
  <c r="AN73" i="1"/>
  <c r="W68" i="1"/>
  <c r="AL10" i="1"/>
  <c r="AP15" i="1"/>
  <c r="AP19" i="1"/>
  <c r="AP23" i="1"/>
  <c r="AN28" i="1"/>
  <c r="Y52" i="1"/>
  <c r="AR52" i="1"/>
  <c r="AT17" i="1"/>
  <c r="Y23" i="1"/>
  <c r="Y48" i="1"/>
  <c r="Y63" i="1"/>
  <c r="W10" i="1"/>
  <c r="AN10" i="1"/>
  <c r="W15" i="1"/>
  <c r="AR15" i="1"/>
  <c r="AA19" i="1"/>
  <c r="AR19" i="1"/>
  <c r="AA23" i="1"/>
  <c r="AR23" i="1"/>
  <c r="AJ26" i="1"/>
  <c r="W28" i="1"/>
  <c r="AP28" i="1"/>
  <c r="AL33" i="1"/>
  <c r="AL37" i="1"/>
  <c r="AL41" i="1"/>
  <c r="W43" i="1"/>
  <c r="W45" i="1"/>
  <c r="AN45" i="1"/>
  <c r="AA48" i="1"/>
  <c r="AC52" i="1"/>
  <c r="AH55" i="1"/>
  <c r="AA57" i="1"/>
  <c r="AE41" i="1"/>
  <c r="Y19" i="1"/>
  <c r="AT15" i="1"/>
  <c r="W37" i="1"/>
  <c r="AP10" i="1"/>
  <c r="AL21" i="1"/>
  <c r="AR28" i="1"/>
  <c r="Y33" i="1"/>
  <c r="AR37" i="1"/>
  <c r="W41" i="1"/>
  <c r="AT41" i="1"/>
  <c r="AA33" i="1"/>
  <c r="AH10" i="1"/>
  <c r="AJ15" i="1"/>
  <c r="AJ19" i="1"/>
  <c r="AN41" i="1"/>
  <c r="AN43" i="1"/>
  <c r="AL50" i="1"/>
  <c r="AN33" i="1"/>
  <c r="AA10" i="1"/>
  <c r="AA15" i="1"/>
  <c r="AJ55" i="1"/>
  <c r="AA61" i="1"/>
  <c r="W63" i="1"/>
  <c r="AR73" i="1"/>
  <c r="AP50" i="1"/>
  <c r="AC10" i="1"/>
  <c r="AT10" i="1"/>
  <c r="AP17" i="1"/>
  <c r="Y21" i="1"/>
  <c r="AL26" i="1"/>
  <c r="AE28" i="1"/>
  <c r="AP33" i="1"/>
  <c r="Y37" i="1"/>
  <c r="AP37" i="1"/>
  <c r="AP41" i="1"/>
  <c r="AJ43" i="1"/>
  <c r="AR45" i="1"/>
  <c r="AR48" i="1"/>
  <c r="W50" i="1"/>
  <c r="AT52" i="1"/>
  <c r="AH52" i="1"/>
  <c r="W77" i="1"/>
  <c r="AT77" i="1"/>
  <c r="AT33" i="1"/>
  <c r="AN37" i="1"/>
  <c r="Y10" i="1"/>
  <c r="AL77" i="1"/>
  <c r="AL43" i="1"/>
  <c r="AT63" i="1"/>
  <c r="Y15" i="1"/>
  <c r="AC33" i="1"/>
  <c r="AC37" i="1"/>
  <c r="AA73" i="1"/>
  <c r="AC59" i="1"/>
  <c r="AE63" i="1"/>
  <c r="AH68" i="1"/>
  <c r="AA43" i="1"/>
  <c r="AR43" i="1"/>
  <c r="AE50" i="1"/>
  <c r="AE59" i="1"/>
  <c r="AH63" i="1"/>
  <c r="AJ68" i="1"/>
  <c r="AE26" i="1"/>
  <c r="AJ33" i="1"/>
  <c r="AJ37" i="1"/>
  <c r="AJ41" i="1"/>
  <c r="AC43" i="1"/>
  <c r="AT43" i="1"/>
  <c r="AC15" i="1"/>
  <c r="AJ17" i="1"/>
  <c r="AP73" i="1"/>
  <c r="AC48" i="1"/>
  <c r="AL48" i="1"/>
  <c r="AR26" i="1"/>
  <c r="AA26" i="1"/>
  <c r="AJ50" i="1"/>
  <c r="AH73" i="1"/>
  <c r="AE17" i="1"/>
  <c r="AL63" i="1"/>
  <c r="AA52" i="1"/>
  <c r="AJ59" i="1"/>
  <c r="AC63" i="1"/>
  <c r="AR17" i="1"/>
  <c r="AN50" i="1"/>
  <c r="AL17" i="1"/>
  <c r="AR50" i="1"/>
  <c r="AE52" i="1"/>
  <c r="AP68" i="1"/>
  <c r="AH59" i="1"/>
  <c r="AR59" i="1"/>
  <c r="AJ61" i="1"/>
  <c r="AP63" i="1"/>
  <c r="AR63" i="1"/>
  <c r="AA17" i="1"/>
  <c r="AC17" i="1"/>
  <c r="W17" i="1"/>
  <c r="AT68" i="1"/>
  <c r="W73" i="1"/>
  <c r="AN26" i="1"/>
  <c r="AE73" i="1"/>
  <c r="AN68" i="1"/>
  <c r="AR68" i="1"/>
  <c r="AR61" i="1"/>
  <c r="AA59" i="1"/>
  <c r="AC50" i="1"/>
  <c r="AJ63" i="1"/>
  <c r="AA68" i="1"/>
  <c r="AN17" i="1"/>
  <c r="AA50" i="1"/>
  <c r="AN63" i="1"/>
  <c r="AE68" i="1"/>
  <c r="Y26" i="1"/>
  <c r="AJ81" i="1" l="1"/>
  <c r="AT81" i="1"/>
  <c r="AE81" i="1"/>
  <c r="AH81" i="1"/>
  <c r="AL81" i="1"/>
  <c r="AP81" i="1"/>
  <c r="AR81" i="1"/>
</calcChain>
</file>

<file path=xl/sharedStrings.xml><?xml version="1.0" encoding="utf-8"?>
<sst xmlns="http://schemas.openxmlformats.org/spreadsheetml/2006/main" count="825" uniqueCount="244">
  <si>
    <t>MATRIZ DE PROGRAMACIÓN Y SEGUIMIENTO DE LOS PROYECTOS DE INVERSIÓN</t>
  </si>
  <si>
    <t>CÓDIGO</t>
  </si>
  <si>
    <t>VERSIÓN</t>
  </si>
  <si>
    <t>FECHA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</si>
  <si>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</si>
  <si>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</si>
  <si>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</si>
  <si>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</si>
  <si>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</si>
  <si>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</si>
  <si>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</si>
  <si>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</si>
  <si>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</si>
  <si>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</si>
  <si>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</si>
  <si>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</si>
  <si>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</si>
  <si>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</si>
  <si>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</si>
  <si>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</si>
  <si>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SEGUIMIENTO MAGNITUDES PROYECTO</t>
  </si>
  <si>
    <t>Ejecución
 Enero Vigencia</t>
  </si>
  <si>
    <t>% Avance</t>
  </si>
  <si>
    <t>Ejecución
 Febrero Vigencia</t>
  </si>
  <si>
    <t>Ejecución
 Marzo Vigencia</t>
  </si>
  <si>
    <t>Ejecución 
Abril Vigencia</t>
  </si>
  <si>
    <t>Ejecución 
Mayo Vigencia</t>
  </si>
  <si>
    <t>Ejecución 
Junio Vigencia</t>
  </si>
  <si>
    <t>Ejecución 
Julio Vigencia</t>
  </si>
  <si>
    <t>Ejecución
Agosto Vigencia</t>
  </si>
  <si>
    <t>Ejecución
Septiembre Vigencia</t>
  </si>
  <si>
    <t>Ejecución
Octubre Vigencia</t>
  </si>
  <si>
    <t>Ejecución
 Noviembre Vigencia</t>
  </si>
  <si>
    <t>Ejecución Diciembre Vigencia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</si>
  <si>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</si>
  <si>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</si>
  <si>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</si>
  <si>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</si>
  <si>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</si>
  <si>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</si>
  <si>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</si>
  <si>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</si>
  <si>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</si>
  <si>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</si>
  <si>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</si>
  <si>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</si>
  <si>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</si>
  <si>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</si>
  <si>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</si>
  <si>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</si>
  <si>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6 espacios de valoración social del libro, la lectura y la escritura.</t>
  </si>
  <si>
    <t>Realizar 1 investigación sobre la lectura y la escritura en Bogotá para generar conocimiento</t>
  </si>
  <si>
    <t>Fortalecer y sostener la red de 19 bibliotecas públicas de Biblored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</si>
  <si>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</si>
  <si>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</si>
  <si>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</si>
  <si>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</si>
  <si>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</si>
  <si>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</si>
  <si>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</si>
  <si>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</si>
  <si>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</si>
  <si>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</si>
  <si>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</si>
  <si>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</si>
  <si>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</si>
  <si>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</si>
  <si>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</si>
  <si>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</si>
  <si>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</si>
  <si>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</si>
  <si>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</si>
  <si>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</si>
  <si>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</si>
  <si>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</si>
  <si>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</si>
  <si>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</si>
  <si>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</si>
  <si>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</si>
  <si>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</si>
  <si>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</si>
  <si>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</si>
  <si>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</si>
  <si>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</si>
  <si>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</si>
  <si>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</si>
  <si>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</si>
  <si>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</si>
  <si>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</si>
  <si>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</si>
  <si>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</si>
  <si>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</si>
  <si>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Número de capítulos Bogotá en la cuenta satélite de cultura.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</si>
  <si>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</si>
  <si>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</si>
  <si>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</si>
  <si>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</si>
  <si>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</si>
  <si>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</si>
  <si>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</si>
  <si>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</si>
  <si>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</si>
  <si>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</si>
  <si>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</si>
  <si>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</si>
  <si>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</si>
  <si>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</si>
  <si>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</si>
  <si>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</si>
  <si>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</si>
  <si>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</si>
  <si>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</si>
  <si>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</si>
  <si>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</si>
  <si>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</si>
  <si>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</si>
  <si>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</si>
  <si>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</si>
  <si>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</si>
  <si>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</si>
  <si>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</si>
  <si>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</si>
  <si>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</si>
  <si>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</si>
  <si>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</si>
  <si>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</si>
  <si>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</si>
  <si>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</si>
  <si>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</si>
  <si>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</si>
  <si>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</si>
  <si>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</si>
  <si>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</si>
  <si>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</si>
  <si>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</si>
  <si>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</si>
  <si>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</si>
  <si>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</si>
  <si>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</si>
  <si>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</si>
  <si>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</si>
  <si>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</si>
  <si>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</si>
  <si>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</si>
  <si>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</si>
  <si>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</si>
  <si>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</si>
  <si>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</si>
  <si>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</si>
  <si>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</si>
  <si>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</si>
  <si>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</si>
  <si>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</si>
  <si>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</si>
  <si>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</si>
  <si>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</si>
  <si>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</si>
  <si>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</si>
  <si>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</si>
  <si>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</si>
  <si>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</si>
  <si>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</si>
  <si>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</si>
  <si>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</si>
  <si>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</si>
  <si>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</si>
  <si>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</si>
  <si>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</si>
  <si>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</si>
  <si>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</si>
  <si>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</si>
  <si>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</si>
  <si>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</si>
  <si>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</si>
  <si>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</si>
  <si>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</si>
  <si>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</si>
  <si>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</si>
  <si>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</si>
  <si>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</si>
  <si>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</si>
  <si>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</si>
  <si>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</si>
  <si>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</si>
  <si>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</si>
  <si>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</si>
  <si>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Programación  
2016 – 2020</t>
  </si>
  <si>
    <t>Ejecución
Diciembre 2016</t>
  </si>
  <si>
    <t>Área responsable</t>
  </si>
  <si>
    <t>Áreas involucradas</t>
  </si>
  <si>
    <t>Nombre del Proyecto</t>
  </si>
  <si>
    <t>Dirección de Fomento</t>
  </si>
  <si>
    <t>Despacho y Dirección de Fomento</t>
  </si>
  <si>
    <t>Saberes sociales para la cultura ciudadana y la transformación cultural</t>
  </si>
  <si>
    <t>Dirección de Gestión Corporativa</t>
  </si>
  <si>
    <t>Despacho, Oficina de Control Interno, Oficina de Control Interno Disciplinario y Dirección de Gestión Corporativa</t>
  </si>
  <si>
    <t>Subdirección de Infraestructura Cultural</t>
  </si>
  <si>
    <t>Dirección de Arte, Cultura y Patrimonio</t>
  </si>
  <si>
    <t>Subdirección de Arte, Cultura y Patrimonio</t>
  </si>
  <si>
    <t>Patrimonio e Infraestructura cultural fortalecida</t>
  </si>
  <si>
    <t>Fortalecimiento de los procesos y agentes de formación del sector</t>
  </si>
  <si>
    <t>Dirección de Cultura Ciudadana</t>
  </si>
  <si>
    <t>Información y ciudadanía digital pública para todos</t>
  </si>
  <si>
    <t>Fomento y gestión para el desarrollo cultural</t>
  </si>
  <si>
    <t>Dirección de Lectura y bibliotecas</t>
  </si>
  <si>
    <t>Promover 5 espacios de valoración social del libro, la lectura y la escritura.</t>
  </si>
  <si>
    <t>Transparencia y gestión pública para todos</t>
  </si>
  <si>
    <t>Lectura, escritura y redes de conocimiento</t>
  </si>
  <si>
    <t>Dirección de Personas Jurídicas</t>
  </si>
  <si>
    <t>Dirección de Planeación</t>
  </si>
  <si>
    <t>Oficina Asesora de Comunicaciones</t>
  </si>
  <si>
    <t>Oficina Asesora Jurídica</t>
  </si>
  <si>
    <t>Implementar el 100% de las acciones de formulación, seguimiento y evaluación de las políticas públicas de los subcampos del arte, la cultura y el patrimonio priorizados.</t>
  </si>
  <si>
    <t>Subsecretaría de Gobernanza y Dirección de Asuntos locales y participación</t>
  </si>
  <si>
    <t>Fortalecimiento a la gestión</t>
  </si>
  <si>
    <t>Dirección de Asuntos locales y participación</t>
  </si>
  <si>
    <t>Poblaciones diversas e interculturales</t>
  </si>
  <si>
    <t>Participación para la democracia cultural, recreativa y deportiva</t>
  </si>
  <si>
    <t>Comunidades culturales para la paz</t>
  </si>
  <si>
    <t>Subsecretaría de Gobernanza y Dirección de Fomento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</si>
  <si>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</si>
  <si>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</si>
  <si>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</si>
  <si>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</si>
  <si>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</si>
  <si>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</si>
  <si>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</si>
  <si>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</si>
  <si>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</si>
  <si>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</si>
  <si>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</si>
  <si>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dato del corte</t>
  </si>
  <si>
    <t>CONVERSIONES</t>
  </si>
  <si>
    <t>conversión meta 3 proyecto 1018</t>
  </si>
  <si>
    <t>conversión meta 1 proyecto 1009</t>
  </si>
  <si>
    <t xml:space="preserve">dato a reportar </t>
  </si>
  <si>
    <t>% Avance Transcurrido PDD -2017</t>
  </si>
  <si>
    <t xml:space="preserve">% Avance al PDD </t>
  </si>
  <si>
    <t xml:space="preserve">se le suma al resultado de la suma de las tres metas </t>
  </si>
  <si>
    <t>Programación Junio Vigencia</t>
  </si>
  <si>
    <t>Ejecución 2016</t>
  </si>
  <si>
    <t>Meta proyecto de inversión SDCRD</t>
  </si>
  <si>
    <r>
      <t>Implementar el 100% de las acciones de formulación, seguimiento y evaluación de las políticas públicas de los subcampos del arte, la cultura y el patrimonio priorizados</t>
    </r>
    <r>
      <rPr>
        <sz val="12"/>
        <color rgb="FF00000A"/>
        <rFont val="Calibri"/>
        <family val="2"/>
        <scheme val="minor"/>
      </rPr>
      <t>.</t>
    </r>
  </si>
  <si>
    <t>Código proyecto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</si>
</sst>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dd/mm/yy"/>
    <numFmt numFmtId="165" formatCode="[$$-240A]#,##0.00;[Red]\([$$-240A]#,##0.00\)"/>
    <numFmt numFmtId="166" formatCode="#,##0.0"/>
    <numFmt numFmtId="167" formatCode="_-* #,##0.00_-;\-* #,##0.00_-;_-* &quot;-&quot;_-;_-@_-"/>
    <numFmt numFmtId="168" formatCode="0.0%"/>
  </numFmts>
  <fonts count="21">
    <font>
      <sz val="11"/>
      <color rgb="FF000000"/>
      <name val="Arial"/>
      <family val="2"/>
      <charset val="1"/>
    </font>
    <font>
      <sz val="10"/>
      <name val="Arial"/>
      <family val="2"/>
    </font>
    <font>
      <b/>
      <sz val="13"/>
      <color rgb="FF333333"/>
      <name val="Arial"/>
      <family val="2"/>
      <charset val="1"/>
    </font>
    <font>
      <sz val="10"/>
      <color rgb="FF333333"/>
      <name val="Arial1"/>
      <charset val="1"/>
    </font>
    <font>
      <b/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</font>
    <font>
      <sz val="10"/>
      <color rgb="FF000000"/>
      <name val="Arial1"/>
    </font>
    <font>
      <sz val="11"/>
      <color rgb="FF000000"/>
      <name val="Calibri1"/>
      <family val="2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A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  <fill>
      <patternFill patternType="solid">
        <fgColor rgb="FFD9D9D9"/>
        <bgColor rgb="FFE6E6E6"/>
      </patternFill>
    </fill>
    <fill>
      <patternFill patternType="solid">
        <fgColor rgb="FF0070C0"/>
        <bgColor rgb="FF0084D1"/>
      </patternFill>
    </fill>
    <fill>
      <patternFill patternType="solid">
        <fgColor rgb="FFE6E6E6"/>
        <bgColor rgb="FFDEEBF7"/>
      </patternFill>
    </fill>
    <fill>
      <patternFill patternType="solid">
        <fgColor rgb="FFFF3333"/>
        <bgColor rgb="FFFF6600"/>
      </patternFill>
    </fill>
    <fill>
      <patternFill patternType="solid">
        <fgColor theme="0" tint="-0.34998626667073579"/>
        <bgColor rgb="FFB3B3B3"/>
      </patternFill>
    </fill>
    <fill>
      <patternFill patternType="solid">
        <fgColor theme="0" tint="-0.34998626667073579"/>
        <bgColor rgb="FFDEEB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7F5"/>
      </patternFill>
    </fill>
    <fill>
      <patternFill patternType="solid">
        <fgColor theme="0"/>
        <bgColor rgb="FFDEEBF7"/>
      </patternFill>
    </fill>
    <fill>
      <patternFill patternType="solid">
        <fgColor rgb="FFCCECFF"/>
        <bgColor rgb="FFDEEBF7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E6E6E6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rgb="FFE6E6E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9" fontId="1" fillId="0" borderId="0" applyBorder="0" applyAlignment="0" applyProtection="0"/>
    <xf numFmtId="41" fontId="11" fillId="0" borderId="0" applyFont="0" applyFill="0" applyBorder="0" applyAlignment="0" applyProtection="0"/>
    <xf numFmtId="9" fontId="12" fillId="0" borderId="0" applyFont="0" applyBorder="0" applyProtection="0"/>
    <xf numFmtId="0" fontId="13" fillId="0" borderId="0" applyNumberFormat="0" applyBorder="0" applyProtection="0"/>
    <xf numFmtId="9" fontId="12" fillId="0" borderId="0" applyFont="0" applyBorder="0" applyProtection="0"/>
    <xf numFmtId="9" fontId="14" fillId="0" borderId="0"/>
  </cellStyleXfs>
  <cellXfs count="126">
    <xf numFmtId="0" fontId="0" fillId="0" borderId="0" xfId="0"/>
    <xf numFmtId="0" fontId="0" fillId="0" borderId="0" xfId="0" applyFont="1"/>
    <xf numFmtId="0" fontId="5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41" fontId="8" fillId="0" borderId="0" xfId="2" applyFont="1" applyAlignment="1">
      <alignment horizontal="center" vertical="center" wrapText="1"/>
    </xf>
    <xf numFmtId="41" fontId="9" fillId="0" borderId="0" xfId="2" applyFont="1" applyAlignment="1">
      <alignment horizontal="center" vertical="center" wrapText="1"/>
    </xf>
    <xf numFmtId="41" fontId="0" fillId="0" borderId="0" xfId="2" applyFont="1"/>
    <xf numFmtId="41" fontId="8" fillId="8" borderId="2" xfId="2" applyFont="1" applyFill="1" applyBorder="1" applyAlignment="1">
      <alignment horizontal="center" vertical="center" wrapText="1"/>
    </xf>
    <xf numFmtId="41" fontId="0" fillId="0" borderId="0" xfId="2" applyFont="1" applyAlignment="1">
      <alignment wrapText="1"/>
    </xf>
    <xf numFmtId="41" fontId="9" fillId="0" borderId="2" xfId="2" applyFont="1" applyBorder="1" applyAlignment="1">
      <alignment horizontal="center" vertical="center" wrapText="1"/>
    </xf>
    <xf numFmtId="41" fontId="9" fillId="0" borderId="2" xfId="2" applyFont="1" applyBorder="1" applyAlignment="1">
      <alignment horizontal="left" vertical="center" wrapText="1"/>
    </xf>
    <xf numFmtId="41" fontId="9" fillId="0" borderId="2" xfId="2" applyFont="1" applyBorder="1" applyAlignment="1">
      <alignment vertical="center" wrapText="1"/>
    </xf>
    <xf numFmtId="41" fontId="9" fillId="0" borderId="0" xfId="2" applyFont="1" applyAlignment="1">
      <alignment vertical="center" wrapText="1"/>
    </xf>
    <xf numFmtId="20" fontId="0" fillId="0" borderId="0" xfId="2" applyNumberFormat="1" applyFont="1"/>
    <xf numFmtId="0" fontId="0" fillId="14" borderId="0" xfId="0" applyFill="1"/>
    <xf numFmtId="0" fontId="4" fillId="14" borderId="0" xfId="0" applyFont="1" applyFill="1" applyAlignment="1">
      <alignment horizontal="center" vertical="center" wrapText="1"/>
    </xf>
    <xf numFmtId="0" fontId="4" fillId="14" borderId="0" xfId="0" applyFont="1" applyFill="1" applyAlignment="1">
      <alignment horizontal="left" vertical="center" wrapText="1"/>
    </xf>
    <xf numFmtId="0" fontId="5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10" fontId="6" fillId="14" borderId="0" xfId="0" applyNumberFormat="1" applyFont="1" applyFill="1" applyAlignment="1">
      <alignment horizontal="center" vertical="center" wrapText="1"/>
    </xf>
    <xf numFmtId="165" fontId="7" fillId="14" borderId="0" xfId="0" applyNumberFormat="1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vertical="center" wrapText="1"/>
    </xf>
    <xf numFmtId="0" fontId="18" fillId="14" borderId="0" xfId="0" applyFont="1" applyFill="1"/>
    <xf numFmtId="0" fontId="17" fillId="5" borderId="2" xfId="0" applyFont="1" applyFill="1" applyBorder="1" applyAlignment="1">
      <alignment horizontal="center" vertical="center" wrapText="1"/>
    </xf>
    <xf numFmtId="10" fontId="17" fillId="5" borderId="2" xfId="0" applyNumberFormat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left" vertical="center" wrapText="1"/>
    </xf>
    <xf numFmtId="3" fontId="18" fillId="18" borderId="2" xfId="0" applyNumberFormat="1" applyFont="1" applyFill="1" applyBorder="1" applyAlignment="1">
      <alignment horizontal="center" vertical="center" wrapText="1"/>
    </xf>
    <xf numFmtId="0" fontId="18" fillId="18" borderId="2" xfId="0" applyFont="1" applyFill="1" applyBorder="1" applyAlignment="1">
      <alignment horizontal="center" vertical="center" wrapText="1"/>
    </xf>
    <xf numFmtId="10" fontId="18" fillId="18" borderId="2" xfId="0" applyNumberFormat="1" applyFont="1" applyFill="1" applyBorder="1" applyAlignment="1">
      <alignment horizontal="center" vertical="center" wrapText="1"/>
    </xf>
    <xf numFmtId="10" fontId="18" fillId="17" borderId="2" xfId="0" applyNumberFormat="1" applyFont="1" applyFill="1" applyBorder="1" applyAlignment="1">
      <alignment horizontal="center" vertical="center" wrapText="1"/>
    </xf>
    <xf numFmtId="168" fontId="18" fillId="18" borderId="2" xfId="0" applyNumberFormat="1" applyFont="1" applyFill="1" applyBorder="1" applyAlignment="1">
      <alignment horizontal="center" vertical="center" wrapText="1"/>
    </xf>
    <xf numFmtId="2" fontId="18" fillId="18" borderId="2" xfId="0" applyNumberFormat="1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left" vertical="center" wrapText="1"/>
    </xf>
    <xf numFmtId="3" fontId="17" fillId="7" borderId="2" xfId="0" applyNumberFormat="1" applyFont="1" applyFill="1" applyBorder="1" applyAlignment="1">
      <alignment horizontal="center" vertical="center" wrapText="1"/>
    </xf>
    <xf numFmtId="2" fontId="17" fillId="7" borderId="2" xfId="0" applyNumberFormat="1" applyFont="1" applyFill="1" applyBorder="1" applyAlignment="1">
      <alignment horizontal="center" vertical="center" wrapText="1"/>
    </xf>
    <xf numFmtId="10" fontId="17" fillId="7" borderId="2" xfId="0" applyNumberFormat="1" applyFont="1" applyFill="1" applyBorder="1" applyAlignment="1">
      <alignment horizontal="center" vertical="center" wrapText="1"/>
    </xf>
    <xf numFmtId="3" fontId="18" fillId="17" borderId="2" xfId="0" applyNumberFormat="1" applyFont="1" applyFill="1" applyBorder="1" applyAlignment="1">
      <alignment horizontal="center" vertical="center" wrapText="1"/>
    </xf>
    <xf numFmtId="2" fontId="18" fillId="17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left" vertical="center" wrapText="1"/>
    </xf>
    <xf numFmtId="3" fontId="18" fillId="14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10" fontId="18" fillId="0" borderId="2" xfId="0" applyNumberFormat="1" applyFont="1" applyBorder="1" applyAlignment="1">
      <alignment horizontal="center" vertical="center" wrapText="1"/>
    </xf>
    <xf numFmtId="10" fontId="18" fillId="14" borderId="2" xfId="0" applyNumberFormat="1" applyFont="1" applyFill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10" fontId="18" fillId="15" borderId="2" xfId="0" applyNumberFormat="1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3" fontId="19" fillId="14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10" fontId="18" fillId="16" borderId="2" xfId="0" applyNumberFormat="1" applyFont="1" applyFill="1" applyBorder="1" applyAlignment="1">
      <alignment horizontal="center" vertical="center" wrapText="1"/>
    </xf>
    <xf numFmtId="168" fontId="18" fillId="17" borderId="2" xfId="0" applyNumberFormat="1" applyFont="1" applyFill="1" applyBorder="1" applyAlignment="1">
      <alignment horizontal="center" vertical="center" wrapText="1"/>
    </xf>
    <xf numFmtId="10" fontId="19" fillId="14" borderId="2" xfId="1" applyNumberFormat="1" applyFont="1" applyFill="1" applyBorder="1" applyAlignment="1">
      <alignment horizontal="center" vertical="center" wrapText="1"/>
    </xf>
    <xf numFmtId="10" fontId="19" fillId="0" borderId="2" xfId="1" applyNumberFormat="1" applyFont="1" applyBorder="1" applyAlignment="1">
      <alignment horizontal="center" vertical="center" wrapText="1"/>
    </xf>
    <xf numFmtId="4" fontId="18" fillId="17" borderId="2" xfId="0" applyNumberFormat="1" applyFont="1" applyFill="1" applyBorder="1" applyAlignment="1">
      <alignment horizontal="center" vertical="center" wrapText="1"/>
    </xf>
    <xf numFmtId="166" fontId="17" fillId="7" borderId="2" xfId="0" applyNumberFormat="1" applyFont="1" applyFill="1" applyBorder="1" applyAlignment="1">
      <alignment horizontal="center" vertical="center" wrapText="1"/>
    </xf>
    <xf numFmtId="3" fontId="18" fillId="19" borderId="2" xfId="0" applyNumberFormat="1" applyFont="1" applyFill="1" applyBorder="1" applyAlignment="1">
      <alignment horizontal="center" vertical="center" wrapText="1"/>
    </xf>
    <xf numFmtId="4" fontId="18" fillId="19" borderId="2" xfId="0" applyNumberFormat="1" applyFont="1" applyFill="1" applyBorder="1" applyAlignment="1">
      <alignment horizontal="center" vertical="center" wrapText="1"/>
    </xf>
    <xf numFmtId="10" fontId="18" fillId="19" borderId="2" xfId="0" applyNumberFormat="1" applyFont="1" applyFill="1" applyBorder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 wrapText="1"/>
    </xf>
    <xf numFmtId="2" fontId="18" fillId="19" borderId="2" xfId="0" applyNumberFormat="1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vertical="center" wrapText="1"/>
    </xf>
    <xf numFmtId="0" fontId="20" fillId="14" borderId="2" xfId="0" applyFont="1" applyFill="1" applyBorder="1" applyAlignment="1">
      <alignment horizontal="center" vertical="center" wrapText="1"/>
    </xf>
    <xf numFmtId="10" fontId="18" fillId="21" borderId="2" xfId="0" applyNumberFormat="1" applyFont="1" applyFill="1" applyBorder="1" applyAlignment="1">
      <alignment horizontal="center" vertical="center" wrapText="1"/>
    </xf>
    <xf numFmtId="166" fontId="18" fillId="17" borderId="2" xfId="0" applyNumberFormat="1" applyFont="1" applyFill="1" applyBorder="1" applyAlignment="1">
      <alignment horizontal="center" vertical="center" wrapText="1"/>
    </xf>
    <xf numFmtId="0" fontId="17" fillId="14" borderId="0" xfId="0" applyFont="1" applyFill="1" applyAlignment="1">
      <alignment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vertical="center" wrapText="1"/>
    </xf>
    <xf numFmtId="168" fontId="19" fillId="14" borderId="2" xfId="1" applyNumberFormat="1" applyFont="1" applyFill="1" applyBorder="1" applyAlignment="1">
      <alignment horizontal="center" vertical="center" wrapText="1"/>
    </xf>
    <xf numFmtId="9" fontId="19" fillId="0" borderId="2" xfId="1" applyFont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9" fontId="19" fillId="20" borderId="2" xfId="1" applyFont="1" applyFill="1" applyBorder="1" applyAlignment="1">
      <alignment horizontal="center" vertical="center" wrapText="1"/>
    </xf>
    <xf numFmtId="10" fontId="19" fillId="20" borderId="2" xfId="1" applyNumberFormat="1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vertical="center" wrapText="1"/>
    </xf>
    <xf numFmtId="0" fontId="19" fillId="17" borderId="2" xfId="0" applyFont="1" applyFill="1" applyBorder="1" applyAlignment="1">
      <alignment horizontal="center" vertical="center" wrapText="1"/>
    </xf>
    <xf numFmtId="9" fontId="18" fillId="14" borderId="2" xfId="0" applyNumberFormat="1" applyFont="1" applyFill="1" applyBorder="1" applyAlignment="1">
      <alignment horizontal="center" vertical="center" wrapText="1"/>
    </xf>
    <xf numFmtId="168" fontId="19" fillId="0" borderId="2" xfId="1" applyNumberFormat="1" applyFont="1" applyBorder="1" applyAlignment="1">
      <alignment horizontal="center" vertical="center"/>
    </xf>
    <xf numFmtId="10" fontId="18" fillId="0" borderId="2" xfId="0" applyNumberFormat="1" applyFont="1" applyBorder="1" applyAlignment="1">
      <alignment horizontal="center" vertical="center"/>
    </xf>
    <xf numFmtId="10" fontId="18" fillId="14" borderId="2" xfId="0" applyNumberFormat="1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 wrapText="1"/>
    </xf>
    <xf numFmtId="10" fontId="18" fillId="13" borderId="2" xfId="0" applyNumberFormat="1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left" vertical="center" wrapText="1"/>
    </xf>
    <xf numFmtId="10" fontId="19" fillId="17" borderId="2" xfId="0" applyNumberFormat="1" applyFont="1" applyFill="1" applyBorder="1" applyAlignment="1">
      <alignment horizontal="center" vertical="center" wrapText="1"/>
    </xf>
    <xf numFmtId="9" fontId="17" fillId="7" borderId="2" xfId="0" applyNumberFormat="1" applyFont="1" applyFill="1" applyBorder="1" applyAlignment="1">
      <alignment horizontal="center" vertical="center" wrapText="1"/>
    </xf>
    <xf numFmtId="9" fontId="19" fillId="14" borderId="2" xfId="1" applyFont="1" applyFill="1" applyBorder="1" applyAlignment="1">
      <alignment horizontal="center" vertical="center" wrapText="1"/>
    </xf>
    <xf numFmtId="10" fontId="18" fillId="14" borderId="0" xfId="0" applyNumberFormat="1" applyFont="1" applyFill="1"/>
    <xf numFmtId="0" fontId="18" fillId="14" borderId="0" xfId="0" applyFont="1" applyFill="1" applyAlignment="1">
      <alignment horizontal="center"/>
    </xf>
    <xf numFmtId="0" fontId="15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 wrapText="1"/>
    </xf>
    <xf numFmtId="4" fontId="15" fillId="7" borderId="2" xfId="0" applyNumberFormat="1" applyFont="1" applyFill="1" applyBorder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10" fontId="15" fillId="7" borderId="2" xfId="0" applyNumberFormat="1" applyFont="1" applyFill="1" applyBorder="1" applyAlignment="1">
      <alignment horizontal="center" vertical="center" wrapText="1"/>
    </xf>
    <xf numFmtId="0" fontId="19" fillId="14" borderId="0" xfId="0" applyFont="1" applyFill="1"/>
    <xf numFmtId="10" fontId="19" fillId="14" borderId="0" xfId="0" applyNumberFormat="1" applyFont="1" applyFill="1"/>
    <xf numFmtId="0" fontId="15" fillId="14" borderId="0" xfId="0" applyFont="1" applyFill="1"/>
    <xf numFmtId="10" fontId="19" fillId="14" borderId="0" xfId="0" applyNumberFormat="1" applyFont="1" applyFill="1" applyBorder="1" applyAlignment="1">
      <alignment horizontal="center" vertical="center" wrapText="1"/>
    </xf>
    <xf numFmtId="10" fontId="19" fillId="14" borderId="0" xfId="1" applyNumberFormat="1" applyFont="1" applyFill="1" applyAlignment="1">
      <alignment horizontal="center" vertical="center"/>
    </xf>
    <xf numFmtId="2" fontId="19" fillId="14" borderId="0" xfId="0" applyNumberFormat="1" applyFont="1" applyFill="1"/>
    <xf numFmtId="167" fontId="19" fillId="14" borderId="0" xfId="2" applyNumberFormat="1" applyFont="1" applyFill="1"/>
    <xf numFmtId="0" fontId="15" fillId="14" borderId="0" xfId="0" applyFont="1" applyFill="1" applyAlignment="1">
      <alignment horizontal="center"/>
    </xf>
    <xf numFmtId="0" fontId="0" fillId="14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</cellXfs>
  <cellStyles count="7">
    <cellStyle name="Excel Built-in Explanatory Text" xfId="4"/>
    <cellStyle name="Excel Built-in Percent" xfId="3"/>
    <cellStyle name="Excel_BuiltIn_Percent" xfId="5"/>
    <cellStyle name="Millares [0]" xfId="2" builtinId="6"/>
    <cellStyle name="Normal" xfId="0" builtinId="0"/>
    <cellStyle name="Porcentaje" xfId="1" builtinId="5"/>
    <cellStyle name="Porcentaje 2" xfId="6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4D1"/>
      <rgbColor rgb="FFB3B3B3"/>
      <rgbColor rgb="FF808080"/>
      <rgbColor rgb="FF9999FF"/>
      <rgbColor rgb="FF993366"/>
      <rgbColor rgb="FFE6E6E6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FE7F5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876300</xdr:colOff>
      <xdr:row>3</xdr:row>
      <xdr:rowOff>1057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250" y="0"/>
          <a:ext cx="781050" cy="54292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topLeftCell="A28" zoomScaleNormal="100" workbookViewId="0">
      <selection activeCell="B34" sqref="B34"/>
    </sheetView>
  </sheetViews>
  <sheetFormatPr baseColWidth="10" defaultColWidth="9" defaultRowHeight="14.25"/>
  <cols>
    <col min="1" max="1" width="11.625" style="9"/>
    <col min="2" max="2" width="45" style="9"/>
    <col min="3" max="3" width="13.375" style="9"/>
    <col min="4" max="4" width="11.25" style="9"/>
    <col min="5" max="5" width="11.125" style="9" bestFit="1" customWidth="1"/>
    <col min="6" max="6" width="10.25" style="9"/>
    <col min="7" max="7" width="12.25" style="9"/>
    <col min="8" max="8" width="10.125" style="9" bestFit="1" customWidth="1"/>
    <col min="9" max="11" width="9" style="9"/>
    <col min="12" max="13" width="33.25" style="9"/>
    <col min="14" max="17" width="9" style="9"/>
    <col min="18" max="18" width="26.25" style="9"/>
    <col min="19" max="25" width="9" style="9"/>
    <col min="26" max="26" width="8.625" style="9"/>
    <col min="27" max="1025" width="15.125" style="9"/>
    <col min="1026" max="16384" width="9" style="9"/>
  </cols>
  <sheetData>
    <row r="1" spans="1:26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/>
      <c r="Z1" s="8"/>
    </row>
    <row r="2" spans="1:26" ht="60" customHeight="1">
      <c r="A2" s="10" t="s">
        <v>15</v>
      </c>
      <c r="B2" s="10" t="s">
        <v>17</v>
      </c>
      <c r="C2" s="10" t="s">
        <v>18</v>
      </c>
      <c r="D2" s="10" t="s">
        <v>186</v>
      </c>
      <c r="E2" s="10">
        <v>2016</v>
      </c>
      <c r="F2" s="10" t="s">
        <v>187</v>
      </c>
      <c r="G2" s="10"/>
      <c r="H2" s="10">
        <v>2017</v>
      </c>
      <c r="I2" s="10">
        <v>2018</v>
      </c>
      <c r="J2" s="10">
        <v>2019</v>
      </c>
      <c r="K2" s="10">
        <v>2020</v>
      </c>
      <c r="L2" s="10" t="s">
        <v>188</v>
      </c>
      <c r="M2" s="10" t="s">
        <v>189</v>
      </c>
      <c r="N2" s="7"/>
      <c r="O2" s="7"/>
      <c r="P2" s="7"/>
      <c r="Q2" s="7"/>
      <c r="R2" s="10" t="s">
        <v>190</v>
      </c>
      <c r="S2" s="7"/>
      <c r="T2" s="7"/>
      <c r="U2" s="7"/>
      <c r="V2" s="7"/>
      <c r="W2" s="7"/>
      <c r="X2" s="7"/>
      <c r="Z2" s="11"/>
    </row>
    <row r="3" spans="1:26" ht="45" customHeight="1">
      <c r="A3" s="12">
        <v>1008</v>
      </c>
      <c r="B3" s="13" t="s">
        <v>81</v>
      </c>
      <c r="C3" s="12" t="s">
        <v>44</v>
      </c>
      <c r="D3" s="12">
        <v>100</v>
      </c>
      <c r="E3" s="12">
        <v>16</v>
      </c>
      <c r="F3" s="12">
        <v>34</v>
      </c>
      <c r="G3" s="12"/>
      <c r="H3" s="12">
        <v>25</v>
      </c>
      <c r="I3" s="12">
        <v>25</v>
      </c>
      <c r="J3" s="12">
        <v>25</v>
      </c>
      <c r="K3" s="12">
        <v>9</v>
      </c>
      <c r="L3" s="14" t="s">
        <v>191</v>
      </c>
      <c r="M3" s="14" t="s">
        <v>192</v>
      </c>
      <c r="N3" s="15"/>
      <c r="O3" s="15"/>
      <c r="P3" s="15"/>
      <c r="Q3" s="15"/>
      <c r="R3" s="12" t="s">
        <v>193</v>
      </c>
      <c r="S3" s="15"/>
      <c r="T3" s="15"/>
      <c r="U3" s="15"/>
      <c r="V3" s="15"/>
      <c r="W3" s="15"/>
      <c r="X3" s="15"/>
      <c r="Y3" s="15"/>
      <c r="Z3" s="15"/>
    </row>
    <row r="4" spans="1:26" ht="45" customHeight="1">
      <c r="A4" s="12">
        <v>1012</v>
      </c>
      <c r="B4" s="14" t="s">
        <v>165</v>
      </c>
      <c r="C4" s="12" t="s">
        <v>53</v>
      </c>
      <c r="D4" s="12">
        <v>1</v>
      </c>
      <c r="E4" s="12">
        <v>1</v>
      </c>
      <c r="F4" s="12">
        <v>1</v>
      </c>
      <c r="G4" s="12"/>
      <c r="H4" s="12">
        <v>1</v>
      </c>
      <c r="I4" s="12">
        <v>1</v>
      </c>
      <c r="J4" s="12">
        <v>1</v>
      </c>
      <c r="K4" s="12">
        <v>1</v>
      </c>
      <c r="L4" s="14" t="s">
        <v>194</v>
      </c>
      <c r="M4" s="14" t="s">
        <v>195</v>
      </c>
      <c r="N4" s="15"/>
      <c r="O4" s="15"/>
      <c r="P4" s="15"/>
      <c r="Q4" s="15"/>
      <c r="R4" s="12" t="s">
        <v>193</v>
      </c>
      <c r="S4" s="15"/>
      <c r="T4" s="15"/>
      <c r="U4" s="15"/>
      <c r="V4" s="15"/>
      <c r="W4" s="15"/>
      <c r="X4" s="15"/>
      <c r="Z4" s="11"/>
    </row>
    <row r="5" spans="1:26" ht="45" customHeight="1">
      <c r="A5" s="12">
        <v>992</v>
      </c>
      <c r="B5" s="14" t="s">
        <v>115</v>
      </c>
      <c r="C5" s="12" t="s">
        <v>44</v>
      </c>
      <c r="D5" s="12">
        <v>1</v>
      </c>
      <c r="E5" s="12">
        <v>0.15</v>
      </c>
      <c r="F5" s="12">
        <v>0.15</v>
      </c>
      <c r="G5" s="12"/>
      <c r="H5" s="12">
        <v>0.3</v>
      </c>
      <c r="I5" s="12">
        <v>0.3</v>
      </c>
      <c r="J5" s="12">
        <v>0.2</v>
      </c>
      <c r="K5" s="12">
        <v>0.05</v>
      </c>
      <c r="L5" s="14" t="s">
        <v>196</v>
      </c>
      <c r="M5" s="14" t="s">
        <v>197</v>
      </c>
      <c r="N5" s="15"/>
      <c r="O5" s="15"/>
      <c r="P5" s="15"/>
      <c r="Q5" s="15"/>
      <c r="R5" s="12" t="s">
        <v>193</v>
      </c>
      <c r="S5" s="15"/>
      <c r="T5" s="15"/>
      <c r="U5" s="15"/>
      <c r="V5" s="15"/>
      <c r="W5" s="15"/>
      <c r="X5" s="15"/>
      <c r="Z5" s="11"/>
    </row>
    <row r="6" spans="1:26" ht="45" customHeight="1">
      <c r="A6" s="12">
        <v>992</v>
      </c>
      <c r="B6" s="13" t="s">
        <v>116</v>
      </c>
      <c r="C6" s="12" t="s">
        <v>44</v>
      </c>
      <c r="D6" s="12">
        <v>30</v>
      </c>
      <c r="E6" s="12">
        <v>13</v>
      </c>
      <c r="F6" s="12">
        <v>0</v>
      </c>
      <c r="G6" s="12"/>
      <c r="H6" s="12">
        <v>10</v>
      </c>
      <c r="I6" s="12">
        <v>8</v>
      </c>
      <c r="J6" s="12">
        <v>8</v>
      </c>
      <c r="K6" s="12">
        <v>4</v>
      </c>
      <c r="L6" s="14" t="s">
        <v>196</v>
      </c>
      <c r="M6" s="14" t="s">
        <v>197</v>
      </c>
      <c r="N6" s="15"/>
      <c r="O6" s="15"/>
      <c r="P6" s="15"/>
      <c r="Q6" s="15"/>
      <c r="R6" s="12" t="s">
        <v>193</v>
      </c>
      <c r="S6" s="15"/>
      <c r="T6" s="15"/>
      <c r="U6" s="15"/>
      <c r="V6" s="15"/>
      <c r="W6" s="15"/>
      <c r="X6" s="15"/>
      <c r="Z6" s="11"/>
    </row>
    <row r="7" spans="1:26" ht="30" customHeight="1">
      <c r="A7" s="12">
        <v>997</v>
      </c>
      <c r="B7" s="13" t="s">
        <v>97</v>
      </c>
      <c r="C7" s="12" t="s">
        <v>44</v>
      </c>
      <c r="D7" s="12">
        <v>1</v>
      </c>
      <c r="E7" s="12">
        <v>0.15</v>
      </c>
      <c r="F7" s="12">
        <v>0.15</v>
      </c>
      <c r="G7" s="12"/>
      <c r="H7" s="12">
        <v>0.3</v>
      </c>
      <c r="I7" s="12">
        <v>0.25</v>
      </c>
      <c r="J7" s="12">
        <v>0.25</v>
      </c>
      <c r="K7" s="12">
        <v>0.05</v>
      </c>
      <c r="L7" s="14" t="s">
        <v>198</v>
      </c>
      <c r="M7" s="14" t="s">
        <v>197</v>
      </c>
      <c r="N7" s="15"/>
      <c r="O7" s="15"/>
      <c r="P7" s="15"/>
      <c r="Q7" s="15"/>
      <c r="R7" s="12" t="s">
        <v>199</v>
      </c>
      <c r="S7" s="15"/>
      <c r="T7" s="15"/>
      <c r="U7" s="15"/>
      <c r="V7" s="15"/>
      <c r="W7" s="15"/>
      <c r="X7" s="15"/>
      <c r="Z7" s="11"/>
    </row>
    <row r="8" spans="1:26" ht="30" customHeight="1">
      <c r="A8" s="12">
        <v>997</v>
      </c>
      <c r="B8" s="13" t="s">
        <v>101</v>
      </c>
      <c r="C8" s="12" t="s">
        <v>44</v>
      </c>
      <c r="D8" s="12">
        <v>2800</v>
      </c>
      <c r="E8" s="12">
        <v>400</v>
      </c>
      <c r="F8" s="12">
        <v>400</v>
      </c>
      <c r="G8" s="12"/>
      <c r="H8" s="12">
        <v>800</v>
      </c>
      <c r="I8" s="12">
        <v>800</v>
      </c>
      <c r="J8" s="12">
        <v>700</v>
      </c>
      <c r="K8" s="12">
        <v>100</v>
      </c>
      <c r="L8" s="14" t="s">
        <v>198</v>
      </c>
      <c r="M8" s="14" t="s">
        <v>197</v>
      </c>
      <c r="N8" s="15"/>
      <c r="O8" s="15"/>
      <c r="P8" s="15"/>
      <c r="Q8" s="15"/>
      <c r="R8" s="12" t="s">
        <v>199</v>
      </c>
      <c r="S8" s="15"/>
      <c r="T8" s="15"/>
      <c r="U8" s="15"/>
      <c r="V8" s="15"/>
      <c r="W8" s="15"/>
      <c r="X8" s="15"/>
      <c r="Z8" s="11"/>
    </row>
    <row r="9" spans="1:26" ht="45" customHeight="1">
      <c r="A9" s="12">
        <v>997</v>
      </c>
      <c r="B9" s="13" t="s">
        <v>105</v>
      </c>
      <c r="C9" s="12" t="s">
        <v>53</v>
      </c>
      <c r="D9" s="12">
        <v>45</v>
      </c>
      <c r="E9" s="12">
        <v>0</v>
      </c>
      <c r="F9" s="12">
        <v>0</v>
      </c>
      <c r="G9" s="12"/>
      <c r="H9" s="12">
        <v>45</v>
      </c>
      <c r="I9" s="12">
        <v>45</v>
      </c>
      <c r="J9" s="12">
        <v>45</v>
      </c>
      <c r="K9" s="12">
        <v>0</v>
      </c>
      <c r="L9" s="14" t="s">
        <v>198</v>
      </c>
      <c r="M9" s="14" t="s">
        <v>197</v>
      </c>
      <c r="N9" s="15"/>
      <c r="O9" s="15"/>
      <c r="P9" s="15"/>
      <c r="Q9" s="15"/>
      <c r="R9" s="12" t="s">
        <v>200</v>
      </c>
      <c r="S9" s="15"/>
      <c r="T9" s="15"/>
      <c r="U9" s="15"/>
      <c r="V9" s="15"/>
      <c r="W9" s="15"/>
      <c r="X9" s="15"/>
      <c r="Z9" s="11"/>
    </row>
    <row r="10" spans="1:26" ht="45" customHeight="1">
      <c r="A10" s="12">
        <v>987</v>
      </c>
      <c r="B10" s="13" t="s">
        <v>136</v>
      </c>
      <c r="C10" s="12" t="s">
        <v>44</v>
      </c>
      <c r="D10" s="12">
        <v>1</v>
      </c>
      <c r="E10" s="12">
        <v>0.2</v>
      </c>
      <c r="F10" s="12">
        <v>0.2</v>
      </c>
      <c r="G10" s="12"/>
      <c r="H10" s="12">
        <v>0.3</v>
      </c>
      <c r="I10" s="12">
        <v>0.25</v>
      </c>
      <c r="J10" s="12">
        <v>0.2</v>
      </c>
      <c r="K10" s="12">
        <v>0.05</v>
      </c>
      <c r="L10" s="14" t="s">
        <v>201</v>
      </c>
      <c r="M10" s="14" t="s">
        <v>201</v>
      </c>
      <c r="N10" s="15"/>
      <c r="O10" s="15"/>
      <c r="P10" s="15"/>
      <c r="Q10" s="15"/>
      <c r="R10" s="12" t="s">
        <v>200</v>
      </c>
      <c r="S10" s="15"/>
      <c r="T10" s="15"/>
      <c r="U10" s="15"/>
      <c r="V10" s="15"/>
      <c r="W10" s="15"/>
      <c r="X10" s="15"/>
      <c r="Z10" s="11"/>
    </row>
    <row r="11" spans="1:26" ht="45" customHeight="1">
      <c r="A11" s="12">
        <v>987</v>
      </c>
      <c r="B11" s="13" t="s">
        <v>138</v>
      </c>
      <c r="C11" s="12" t="s">
        <v>44</v>
      </c>
      <c r="D11" s="12">
        <v>1</v>
      </c>
      <c r="E11" s="12">
        <v>0.1</v>
      </c>
      <c r="F11" s="12">
        <v>0.1</v>
      </c>
      <c r="G11" s="12"/>
      <c r="H11" s="12">
        <v>0.3</v>
      </c>
      <c r="I11" s="12">
        <v>0.3</v>
      </c>
      <c r="J11" s="12">
        <v>0.25</v>
      </c>
      <c r="K11" s="12">
        <v>0.05</v>
      </c>
      <c r="L11" s="14" t="s">
        <v>201</v>
      </c>
      <c r="M11" s="14" t="s">
        <v>201</v>
      </c>
      <c r="N11" s="15"/>
      <c r="O11" s="15"/>
      <c r="P11" s="15"/>
      <c r="Q11" s="15"/>
      <c r="R11" s="12" t="s">
        <v>200</v>
      </c>
      <c r="S11" s="15"/>
      <c r="T11" s="15"/>
      <c r="U11" s="15"/>
      <c r="V11" s="15"/>
      <c r="W11" s="15"/>
      <c r="X11" s="15"/>
      <c r="Z11" s="11"/>
    </row>
    <row r="12" spans="1:26" ht="45" customHeight="1">
      <c r="A12" s="12">
        <v>987</v>
      </c>
      <c r="B12" s="13" t="s">
        <v>143</v>
      </c>
      <c r="C12" s="12" t="s">
        <v>44</v>
      </c>
      <c r="D12" s="12">
        <v>16</v>
      </c>
      <c r="E12" s="12">
        <v>1</v>
      </c>
      <c r="F12" s="12">
        <v>2</v>
      </c>
      <c r="G12" s="12"/>
      <c r="H12" s="12">
        <v>4</v>
      </c>
      <c r="I12" s="12">
        <v>5</v>
      </c>
      <c r="J12" s="12">
        <v>5</v>
      </c>
      <c r="K12" s="12">
        <v>1</v>
      </c>
      <c r="L12" s="14" t="s">
        <v>201</v>
      </c>
      <c r="M12" s="14" t="s">
        <v>201</v>
      </c>
      <c r="N12" s="15"/>
      <c r="O12" s="15"/>
      <c r="P12" s="15"/>
      <c r="Q12" s="15"/>
      <c r="R12" s="12" t="s">
        <v>202</v>
      </c>
      <c r="S12" s="15"/>
      <c r="T12" s="15"/>
      <c r="U12" s="15"/>
      <c r="V12" s="15"/>
      <c r="W12" s="15"/>
      <c r="X12" s="15"/>
      <c r="Z12" s="11"/>
    </row>
    <row r="13" spans="1:26" ht="60" customHeight="1">
      <c r="A13" s="12">
        <v>987</v>
      </c>
      <c r="B13" s="13" t="s">
        <v>147</v>
      </c>
      <c r="C13" s="12" t="s">
        <v>44</v>
      </c>
      <c r="D13" s="12">
        <v>60</v>
      </c>
      <c r="E13" s="12">
        <v>5</v>
      </c>
      <c r="F13" s="12">
        <v>6</v>
      </c>
      <c r="G13" s="12"/>
      <c r="H13" s="12">
        <v>16</v>
      </c>
      <c r="I13" s="12">
        <v>16</v>
      </c>
      <c r="J13" s="12">
        <v>20</v>
      </c>
      <c r="K13" s="12">
        <v>3</v>
      </c>
      <c r="L13" s="14" t="s">
        <v>201</v>
      </c>
      <c r="M13" s="14" t="s">
        <v>201</v>
      </c>
      <c r="N13" s="15"/>
      <c r="O13" s="15"/>
      <c r="P13" s="15"/>
      <c r="Q13" s="15"/>
      <c r="R13" s="12" t="s">
        <v>202</v>
      </c>
      <c r="S13" s="15"/>
      <c r="T13" s="15"/>
      <c r="U13" s="15"/>
      <c r="V13" s="15"/>
      <c r="W13" s="15"/>
      <c r="X13" s="15"/>
      <c r="Y13" s="7"/>
      <c r="Z13" s="11"/>
    </row>
    <row r="14" spans="1:26" ht="60" customHeight="1">
      <c r="A14" s="12">
        <v>1007</v>
      </c>
      <c r="B14" s="13" t="s">
        <v>175</v>
      </c>
      <c r="C14" s="12" t="s">
        <v>53</v>
      </c>
      <c r="D14" s="12">
        <v>1</v>
      </c>
      <c r="E14" s="12">
        <v>1</v>
      </c>
      <c r="F14" s="12">
        <v>1</v>
      </c>
      <c r="G14" s="12"/>
      <c r="H14" s="12">
        <v>1</v>
      </c>
      <c r="I14" s="12">
        <v>1</v>
      </c>
      <c r="J14" s="12">
        <v>1</v>
      </c>
      <c r="K14" s="12">
        <v>1</v>
      </c>
      <c r="L14" s="14" t="s">
        <v>194</v>
      </c>
      <c r="M14" s="14" t="s">
        <v>194</v>
      </c>
      <c r="N14" s="15"/>
      <c r="O14" s="15"/>
      <c r="P14" s="15"/>
      <c r="Q14" s="15"/>
      <c r="R14" s="12" t="s">
        <v>202</v>
      </c>
      <c r="S14" s="15"/>
      <c r="T14" s="15"/>
      <c r="U14" s="15"/>
      <c r="V14" s="15"/>
      <c r="W14" s="15"/>
      <c r="X14" s="15"/>
      <c r="Y14" s="7"/>
      <c r="Z14" s="11"/>
    </row>
    <row r="15" spans="1:26" ht="45" customHeight="1">
      <c r="A15" s="12">
        <v>1007</v>
      </c>
      <c r="B15" s="13" t="s">
        <v>176</v>
      </c>
      <c r="C15" s="12" t="s">
        <v>53</v>
      </c>
      <c r="D15" s="12">
        <v>1</v>
      </c>
      <c r="E15" s="12">
        <v>1</v>
      </c>
      <c r="F15" s="12">
        <v>1</v>
      </c>
      <c r="G15" s="12"/>
      <c r="H15" s="12">
        <v>1</v>
      </c>
      <c r="I15" s="12">
        <v>1</v>
      </c>
      <c r="J15" s="12">
        <v>1</v>
      </c>
      <c r="K15" s="12">
        <v>1</v>
      </c>
      <c r="L15" s="14" t="s">
        <v>194</v>
      </c>
      <c r="M15" s="14" t="s">
        <v>194</v>
      </c>
      <c r="N15" s="15"/>
      <c r="O15" s="15"/>
      <c r="P15" s="15"/>
      <c r="Q15" s="15"/>
      <c r="R15" s="12" t="s">
        <v>203</v>
      </c>
      <c r="S15" s="15"/>
      <c r="T15" s="15"/>
      <c r="U15" s="15"/>
      <c r="V15" s="15"/>
      <c r="W15" s="15"/>
      <c r="X15" s="15"/>
      <c r="Y15" s="11"/>
      <c r="Z15" s="11"/>
    </row>
    <row r="16" spans="1:26" ht="45" customHeight="1">
      <c r="A16" s="12">
        <v>1009</v>
      </c>
      <c r="B16" s="13" t="s">
        <v>156</v>
      </c>
      <c r="C16" s="12" t="s">
        <v>44</v>
      </c>
      <c r="D16" s="12">
        <v>0.6</v>
      </c>
      <c r="E16" s="12">
        <v>0.05</v>
      </c>
      <c r="F16" s="12">
        <v>0.05</v>
      </c>
      <c r="G16" s="12"/>
      <c r="H16" s="12">
        <v>0.1</v>
      </c>
      <c r="I16" s="12">
        <v>0.25</v>
      </c>
      <c r="J16" s="12">
        <v>0.15</v>
      </c>
      <c r="K16" s="12">
        <v>0.05</v>
      </c>
      <c r="L16" s="14" t="s">
        <v>194</v>
      </c>
      <c r="M16" s="14" t="s">
        <v>194</v>
      </c>
      <c r="N16" s="15"/>
      <c r="O16" s="15"/>
      <c r="P16" s="15"/>
      <c r="Q16" s="15"/>
      <c r="R16" s="12" t="s">
        <v>203</v>
      </c>
      <c r="S16" s="15"/>
      <c r="T16" s="15"/>
      <c r="U16" s="15"/>
      <c r="V16" s="15"/>
      <c r="W16" s="15"/>
      <c r="X16" s="15"/>
      <c r="Y16" s="11"/>
      <c r="Z16" s="11"/>
    </row>
    <row r="17" spans="1:26" ht="45" customHeight="1">
      <c r="A17" s="12">
        <v>1012</v>
      </c>
      <c r="B17" s="13" t="s">
        <v>166</v>
      </c>
      <c r="C17" s="12" t="s">
        <v>53</v>
      </c>
      <c r="D17" s="12">
        <v>1</v>
      </c>
      <c r="E17" s="12">
        <v>1</v>
      </c>
      <c r="F17" s="12">
        <v>1</v>
      </c>
      <c r="G17" s="12"/>
      <c r="H17" s="12">
        <v>1</v>
      </c>
      <c r="I17" s="12">
        <v>1</v>
      </c>
      <c r="J17" s="12">
        <v>1</v>
      </c>
      <c r="K17" s="12">
        <v>1</v>
      </c>
      <c r="L17" s="14" t="s">
        <v>194</v>
      </c>
      <c r="M17" s="14" t="s">
        <v>194</v>
      </c>
      <c r="N17" s="15"/>
      <c r="O17" s="15"/>
      <c r="P17" s="15"/>
      <c r="Q17" s="15"/>
      <c r="R17" s="12" t="s">
        <v>203</v>
      </c>
      <c r="S17" s="15"/>
      <c r="T17" s="15"/>
      <c r="U17" s="15"/>
      <c r="V17" s="15"/>
      <c r="W17" s="15"/>
      <c r="X17" s="15"/>
      <c r="Y17" s="11"/>
      <c r="Z17" s="11"/>
    </row>
    <row r="18" spans="1:26" ht="30" customHeight="1">
      <c r="A18" s="12">
        <v>1012</v>
      </c>
      <c r="B18" s="14" t="s">
        <v>167</v>
      </c>
      <c r="C18" s="12" t="s">
        <v>44</v>
      </c>
      <c r="D18" s="12">
        <v>0.7</v>
      </c>
      <c r="E18" s="12">
        <v>0.15</v>
      </c>
      <c r="F18" s="12">
        <v>0.14499999999999999</v>
      </c>
      <c r="G18" s="12"/>
      <c r="H18" s="12">
        <v>0.1</v>
      </c>
      <c r="I18" s="12">
        <v>0.2</v>
      </c>
      <c r="J18" s="12">
        <v>0.2</v>
      </c>
      <c r="K18" s="12">
        <v>0.05</v>
      </c>
      <c r="L18" s="14" t="s">
        <v>194</v>
      </c>
      <c r="M18" s="14" t="s">
        <v>194</v>
      </c>
      <c r="N18" s="15"/>
      <c r="O18" s="15"/>
      <c r="P18" s="15"/>
      <c r="Q18" s="15"/>
      <c r="R18" s="12" t="s">
        <v>203</v>
      </c>
      <c r="S18" s="15"/>
      <c r="T18" s="15"/>
      <c r="U18" s="15"/>
      <c r="V18" s="15"/>
      <c r="W18" s="15"/>
      <c r="X18" s="15"/>
      <c r="Y18" s="11"/>
      <c r="Z18" s="11"/>
    </row>
    <row r="19" spans="1:26" ht="30" customHeight="1">
      <c r="A19" s="12">
        <v>1011</v>
      </c>
      <c r="B19" s="13" t="s">
        <v>43</v>
      </c>
      <c r="C19" s="12" t="s">
        <v>44</v>
      </c>
      <c r="D19" s="12">
        <v>92300</v>
      </c>
      <c r="E19" s="12">
        <v>19000</v>
      </c>
      <c r="F19" s="12">
        <v>20778</v>
      </c>
      <c r="G19" s="12"/>
      <c r="H19" s="12">
        <v>23000</v>
      </c>
      <c r="I19" s="12">
        <v>23000</v>
      </c>
      <c r="J19" s="12">
        <v>23000</v>
      </c>
      <c r="K19" s="12">
        <v>4300</v>
      </c>
      <c r="L19" s="14" t="s">
        <v>204</v>
      </c>
      <c r="M19" s="14" t="s">
        <v>204</v>
      </c>
      <c r="N19" s="15"/>
      <c r="O19" s="15"/>
      <c r="P19" s="15"/>
      <c r="Q19" s="15"/>
      <c r="R19" s="12" t="s">
        <v>203</v>
      </c>
      <c r="S19" s="15"/>
      <c r="T19" s="15"/>
      <c r="U19" s="15"/>
      <c r="V19" s="15"/>
      <c r="W19" s="15"/>
      <c r="X19" s="15"/>
      <c r="Y19" s="11"/>
      <c r="Z19" s="11"/>
    </row>
    <row r="20" spans="1:26" ht="30" customHeight="1">
      <c r="A20" s="12">
        <v>1011</v>
      </c>
      <c r="B20" s="13" t="s">
        <v>48</v>
      </c>
      <c r="C20" s="12" t="s">
        <v>49</v>
      </c>
      <c r="D20" s="12">
        <v>172500</v>
      </c>
      <c r="E20" s="12">
        <v>3000</v>
      </c>
      <c r="F20" s="12">
        <v>812</v>
      </c>
      <c r="G20" s="12"/>
      <c r="H20" s="12">
        <v>157500</v>
      </c>
      <c r="I20" s="12">
        <v>165000</v>
      </c>
      <c r="J20" s="12">
        <v>172500</v>
      </c>
      <c r="K20" s="12">
        <v>172500</v>
      </c>
      <c r="L20" s="14" t="s">
        <v>204</v>
      </c>
      <c r="M20" s="14" t="s">
        <v>204</v>
      </c>
      <c r="N20" s="15"/>
      <c r="O20" s="15"/>
      <c r="P20" s="15"/>
      <c r="Q20" s="15"/>
      <c r="R20" s="12" t="s">
        <v>203</v>
      </c>
      <c r="S20" s="15"/>
      <c r="T20" s="15"/>
      <c r="U20" s="15"/>
      <c r="V20" s="15"/>
      <c r="W20" s="15"/>
      <c r="X20" s="15"/>
      <c r="Y20" s="11"/>
      <c r="Z20" s="11"/>
    </row>
    <row r="21" spans="1:26" ht="60" customHeight="1">
      <c r="A21" s="12">
        <v>1011</v>
      </c>
      <c r="B21" s="13" t="s">
        <v>205</v>
      </c>
      <c r="C21" s="12" t="s">
        <v>44</v>
      </c>
      <c r="D21" s="12">
        <v>5</v>
      </c>
      <c r="E21" s="12">
        <v>1</v>
      </c>
      <c r="F21" s="12">
        <v>2</v>
      </c>
      <c r="G21" s="12"/>
      <c r="H21" s="12">
        <v>1</v>
      </c>
      <c r="I21" s="12">
        <v>1</v>
      </c>
      <c r="J21" s="12">
        <v>1</v>
      </c>
      <c r="K21" s="12">
        <v>1</v>
      </c>
      <c r="L21" s="14" t="s">
        <v>204</v>
      </c>
      <c r="M21" s="14" t="s">
        <v>204</v>
      </c>
      <c r="N21" s="15"/>
      <c r="O21" s="15"/>
      <c r="P21" s="15"/>
      <c r="Q21" s="15"/>
      <c r="R21" s="12" t="s">
        <v>206</v>
      </c>
      <c r="S21" s="15"/>
      <c r="T21" s="15"/>
      <c r="U21" s="15"/>
      <c r="V21" s="15"/>
      <c r="W21" s="15"/>
      <c r="X21" s="15"/>
      <c r="Y21" s="11"/>
      <c r="Z21" s="11"/>
    </row>
    <row r="22" spans="1:26" ht="30" customHeight="1">
      <c r="A22" s="12">
        <v>1011</v>
      </c>
      <c r="B22" s="13" t="s">
        <v>51</v>
      </c>
      <c r="C22" s="12" t="s">
        <v>44</v>
      </c>
      <c r="D22" s="12">
        <v>1</v>
      </c>
      <c r="E22" s="12">
        <v>0</v>
      </c>
      <c r="F22" s="12">
        <v>0</v>
      </c>
      <c r="G22" s="12"/>
      <c r="H22" s="12">
        <v>1</v>
      </c>
      <c r="I22" s="12">
        <v>0</v>
      </c>
      <c r="J22" s="12">
        <v>0</v>
      </c>
      <c r="K22" s="12">
        <v>0</v>
      </c>
      <c r="L22" s="14" t="s">
        <v>204</v>
      </c>
      <c r="M22" s="14" t="s">
        <v>204</v>
      </c>
      <c r="N22" s="15"/>
      <c r="O22" s="15"/>
      <c r="P22" s="15"/>
      <c r="Q22" s="15"/>
      <c r="R22" s="12" t="s">
        <v>206</v>
      </c>
      <c r="S22" s="15"/>
      <c r="T22" s="15"/>
      <c r="U22" s="15"/>
      <c r="V22" s="15"/>
      <c r="W22" s="15"/>
      <c r="X22" s="15"/>
      <c r="Y22" s="11"/>
      <c r="Z22" s="11"/>
    </row>
    <row r="23" spans="1:26" ht="30" customHeight="1">
      <c r="A23" s="12">
        <v>1011</v>
      </c>
      <c r="B23" s="13" t="s">
        <v>52</v>
      </c>
      <c r="C23" s="12" t="s">
        <v>53</v>
      </c>
      <c r="D23" s="12">
        <v>19</v>
      </c>
      <c r="E23" s="12">
        <v>19</v>
      </c>
      <c r="F23" s="12">
        <v>19</v>
      </c>
      <c r="G23" s="12"/>
      <c r="H23" s="12">
        <v>19</v>
      </c>
      <c r="I23" s="12">
        <v>19</v>
      </c>
      <c r="J23" s="12">
        <v>19</v>
      </c>
      <c r="K23" s="12">
        <v>19</v>
      </c>
      <c r="L23" s="14" t="s">
        <v>204</v>
      </c>
      <c r="M23" s="14" t="s">
        <v>204</v>
      </c>
      <c r="N23" s="15"/>
      <c r="O23" s="15"/>
      <c r="P23" s="15"/>
      <c r="Q23" s="15"/>
      <c r="R23" s="12" t="s">
        <v>206</v>
      </c>
      <c r="S23" s="15"/>
      <c r="T23" s="15"/>
      <c r="U23" s="15"/>
      <c r="V23" s="15"/>
      <c r="W23" s="15"/>
      <c r="X23" s="15"/>
      <c r="Y23" s="11"/>
      <c r="Z23" s="11"/>
    </row>
    <row r="24" spans="1:26" ht="30" customHeight="1">
      <c r="A24" s="12">
        <v>1011</v>
      </c>
      <c r="B24" s="13" t="s">
        <v>54</v>
      </c>
      <c r="C24" s="12" t="s">
        <v>49</v>
      </c>
      <c r="D24" s="12">
        <v>95</v>
      </c>
      <c r="E24" s="12">
        <v>61</v>
      </c>
      <c r="F24" s="12">
        <v>61</v>
      </c>
      <c r="G24" s="12"/>
      <c r="H24" s="12">
        <v>71</v>
      </c>
      <c r="I24" s="12">
        <v>81</v>
      </c>
      <c r="J24" s="12">
        <v>91</v>
      </c>
      <c r="K24" s="12">
        <v>95</v>
      </c>
      <c r="L24" s="14" t="s">
        <v>204</v>
      </c>
      <c r="M24" s="14" t="s">
        <v>204</v>
      </c>
      <c r="N24" s="15"/>
      <c r="O24" s="15"/>
      <c r="P24" s="15"/>
      <c r="Q24" s="15"/>
      <c r="R24" s="12" t="s">
        <v>206</v>
      </c>
      <c r="S24" s="15"/>
      <c r="T24" s="15"/>
      <c r="U24" s="15"/>
      <c r="V24" s="15"/>
      <c r="W24" s="15"/>
      <c r="X24" s="15"/>
      <c r="Y24" s="11"/>
      <c r="Z24" s="11"/>
    </row>
    <row r="25" spans="1:26" ht="30" customHeight="1">
      <c r="A25" s="12">
        <v>1011</v>
      </c>
      <c r="B25" s="13" t="s">
        <v>57</v>
      </c>
      <c r="C25" s="12" t="s">
        <v>49</v>
      </c>
      <c r="D25" s="12">
        <v>12</v>
      </c>
      <c r="E25" s="12">
        <v>6</v>
      </c>
      <c r="F25" s="12">
        <v>6</v>
      </c>
      <c r="G25" s="12"/>
      <c r="H25" s="12">
        <v>8</v>
      </c>
      <c r="I25" s="12">
        <v>10</v>
      </c>
      <c r="J25" s="12">
        <v>12</v>
      </c>
      <c r="K25" s="12">
        <v>12</v>
      </c>
      <c r="L25" s="14" t="s">
        <v>204</v>
      </c>
      <c r="M25" s="14" t="s">
        <v>204</v>
      </c>
      <c r="N25" s="15"/>
      <c r="O25" s="15"/>
      <c r="P25" s="15"/>
      <c r="Q25" s="15"/>
      <c r="R25" s="12" t="s">
        <v>207</v>
      </c>
      <c r="S25" s="15"/>
      <c r="T25" s="15"/>
      <c r="U25" s="15"/>
      <c r="V25" s="15"/>
      <c r="W25" s="15"/>
      <c r="X25" s="15"/>
      <c r="Y25" s="11"/>
      <c r="Z25" s="11"/>
    </row>
    <row r="26" spans="1:26" ht="30" customHeight="1">
      <c r="A26" s="12">
        <v>1011</v>
      </c>
      <c r="B26" s="13" t="s">
        <v>60</v>
      </c>
      <c r="C26" s="12" t="s">
        <v>49</v>
      </c>
      <c r="D26" s="12">
        <v>9</v>
      </c>
      <c r="E26" s="12">
        <v>0</v>
      </c>
      <c r="F26" s="12">
        <v>0</v>
      </c>
      <c r="G26" s="12"/>
      <c r="H26" s="12">
        <v>3</v>
      </c>
      <c r="I26" s="12">
        <v>6</v>
      </c>
      <c r="J26" s="12">
        <v>9</v>
      </c>
      <c r="K26" s="12">
        <v>9</v>
      </c>
      <c r="L26" s="14" t="s">
        <v>204</v>
      </c>
      <c r="M26" s="14" t="s">
        <v>204</v>
      </c>
      <c r="N26" s="15"/>
      <c r="O26" s="15"/>
      <c r="P26" s="15"/>
      <c r="Q26" s="15"/>
      <c r="R26" s="12" t="s">
        <v>207</v>
      </c>
      <c r="S26" s="15"/>
      <c r="T26" s="15"/>
      <c r="U26" s="15"/>
      <c r="V26" s="15"/>
      <c r="W26" s="15"/>
      <c r="X26" s="15"/>
      <c r="Y26" s="11"/>
      <c r="Z26" s="11"/>
    </row>
    <row r="27" spans="1:26" ht="45" customHeight="1">
      <c r="A27" s="12">
        <v>1011</v>
      </c>
      <c r="B27" s="13" t="s">
        <v>64</v>
      </c>
      <c r="C27" s="12" t="s">
        <v>49</v>
      </c>
      <c r="D27" s="12">
        <v>50</v>
      </c>
      <c r="E27" s="12">
        <v>0</v>
      </c>
      <c r="F27" s="12">
        <v>0</v>
      </c>
      <c r="G27" s="12"/>
      <c r="H27" s="12">
        <v>15</v>
      </c>
      <c r="I27" s="12">
        <v>31</v>
      </c>
      <c r="J27" s="12">
        <v>47</v>
      </c>
      <c r="K27" s="12">
        <v>50</v>
      </c>
      <c r="L27" s="14" t="s">
        <v>204</v>
      </c>
      <c r="M27" s="14" t="s">
        <v>204</v>
      </c>
      <c r="N27" s="15"/>
      <c r="O27" s="15"/>
      <c r="P27" s="15"/>
      <c r="Q27" s="15"/>
      <c r="R27" s="12" t="s">
        <v>207</v>
      </c>
      <c r="S27" s="15"/>
      <c r="T27" s="15"/>
      <c r="U27" s="15"/>
      <c r="V27" s="15"/>
      <c r="W27" s="15"/>
      <c r="X27" s="15"/>
      <c r="Y27" s="11"/>
      <c r="Z27" s="11"/>
    </row>
    <row r="28" spans="1:26" ht="30" customHeight="1">
      <c r="A28" s="12">
        <v>1011</v>
      </c>
      <c r="B28" s="13" t="s">
        <v>65</v>
      </c>
      <c r="C28" s="12" t="s">
        <v>44</v>
      </c>
      <c r="D28" s="12">
        <v>50</v>
      </c>
      <c r="E28" s="12">
        <v>0</v>
      </c>
      <c r="F28" s="12">
        <v>0</v>
      </c>
      <c r="G28" s="12"/>
      <c r="H28" s="12">
        <v>15</v>
      </c>
      <c r="I28" s="12">
        <v>16</v>
      </c>
      <c r="J28" s="12">
        <v>16</v>
      </c>
      <c r="K28" s="12">
        <v>3</v>
      </c>
      <c r="L28" s="14" t="s">
        <v>204</v>
      </c>
      <c r="M28" s="14" t="s">
        <v>204</v>
      </c>
      <c r="N28" s="15"/>
      <c r="O28" s="15"/>
      <c r="P28" s="15"/>
      <c r="Q28" s="15"/>
      <c r="R28" s="12" t="s">
        <v>207</v>
      </c>
      <c r="S28" s="15"/>
      <c r="T28" s="15"/>
      <c r="U28" s="15"/>
      <c r="V28" s="15"/>
      <c r="W28" s="15"/>
      <c r="X28" s="15"/>
      <c r="Y28" s="11"/>
      <c r="Z28" s="11"/>
    </row>
    <row r="29" spans="1:26" ht="30" customHeight="1">
      <c r="A29" s="12">
        <v>1011</v>
      </c>
      <c r="B29" s="13" t="s">
        <v>68</v>
      </c>
      <c r="C29" s="12" t="s">
        <v>44</v>
      </c>
      <c r="D29" s="12">
        <v>30</v>
      </c>
      <c r="E29" s="12">
        <v>2</v>
      </c>
      <c r="F29" s="12">
        <v>2</v>
      </c>
      <c r="G29" s="12"/>
      <c r="H29" s="12">
        <v>8</v>
      </c>
      <c r="I29" s="12">
        <v>8</v>
      </c>
      <c r="J29" s="12">
        <v>8</v>
      </c>
      <c r="K29" s="12">
        <v>4</v>
      </c>
      <c r="L29" s="14" t="s">
        <v>204</v>
      </c>
      <c r="M29" s="14" t="s">
        <v>204</v>
      </c>
      <c r="N29" s="15"/>
      <c r="O29" s="15"/>
      <c r="P29" s="15"/>
      <c r="Q29" s="15"/>
      <c r="R29" s="12" t="s">
        <v>207</v>
      </c>
      <c r="S29" s="15"/>
      <c r="T29" s="15"/>
      <c r="U29" s="15"/>
      <c r="V29" s="15"/>
      <c r="W29" s="15"/>
      <c r="X29" s="15"/>
      <c r="Y29" s="11"/>
      <c r="Z29" s="11"/>
    </row>
    <row r="30" spans="1:26" ht="30" customHeight="1">
      <c r="A30" s="12">
        <v>1011</v>
      </c>
      <c r="B30" s="13" t="s">
        <v>71</v>
      </c>
      <c r="C30" s="12" t="s">
        <v>49</v>
      </c>
      <c r="D30" s="12">
        <v>1</v>
      </c>
      <c r="E30" s="12">
        <v>0.1</v>
      </c>
      <c r="F30" s="12">
        <v>0.1</v>
      </c>
      <c r="G30" s="12"/>
      <c r="H30" s="12">
        <v>0.4</v>
      </c>
      <c r="I30" s="12">
        <v>0.8</v>
      </c>
      <c r="J30" s="12">
        <v>0.9</v>
      </c>
      <c r="K30" s="12">
        <v>1</v>
      </c>
      <c r="L30" s="14" t="s">
        <v>204</v>
      </c>
      <c r="M30" s="14" t="s">
        <v>204</v>
      </c>
      <c r="N30" s="15"/>
      <c r="O30" s="15"/>
      <c r="P30" s="15"/>
      <c r="Q30" s="15"/>
      <c r="R30" s="12" t="s">
        <v>207</v>
      </c>
      <c r="S30" s="15"/>
      <c r="T30" s="15"/>
      <c r="U30" s="15"/>
      <c r="V30" s="15"/>
      <c r="W30" s="15"/>
      <c r="X30" s="15"/>
      <c r="Y30" s="11"/>
      <c r="Z30" s="11"/>
    </row>
    <row r="31" spans="1:26" ht="90" customHeight="1">
      <c r="A31" s="12">
        <v>1009</v>
      </c>
      <c r="B31" s="25" t="s">
        <v>158</v>
      </c>
      <c r="C31" s="12" t="s">
        <v>53</v>
      </c>
      <c r="D31" s="12">
        <v>1</v>
      </c>
      <c r="E31" s="12">
        <v>1</v>
      </c>
      <c r="F31" s="12">
        <v>1</v>
      </c>
      <c r="G31" s="12"/>
      <c r="H31" s="12">
        <v>1</v>
      </c>
      <c r="I31" s="12">
        <v>1</v>
      </c>
      <c r="J31" s="12">
        <v>1</v>
      </c>
      <c r="K31" s="12">
        <v>1</v>
      </c>
      <c r="L31" s="14" t="s">
        <v>194</v>
      </c>
      <c r="M31" s="14" t="s">
        <v>208</v>
      </c>
      <c r="N31" s="15"/>
      <c r="O31" s="15"/>
      <c r="P31" s="15"/>
      <c r="Q31" s="15"/>
      <c r="R31" s="12" t="s">
        <v>207</v>
      </c>
      <c r="S31" s="15"/>
      <c r="T31" s="15"/>
      <c r="U31" s="15"/>
      <c r="V31" s="15"/>
      <c r="W31" s="15"/>
      <c r="X31" s="15"/>
      <c r="Y31" s="11"/>
      <c r="Z31" s="11"/>
    </row>
    <row r="32" spans="1:26" ht="60" customHeight="1">
      <c r="A32" s="12">
        <v>1007</v>
      </c>
      <c r="B32" s="13" t="s">
        <v>172</v>
      </c>
      <c r="C32" s="12" t="s">
        <v>53</v>
      </c>
      <c r="D32" s="12">
        <v>1</v>
      </c>
      <c r="E32" s="12">
        <v>0</v>
      </c>
      <c r="F32" s="12">
        <v>0</v>
      </c>
      <c r="G32" s="12"/>
      <c r="H32" s="12">
        <v>1</v>
      </c>
      <c r="I32" s="12">
        <v>1</v>
      </c>
      <c r="J32" s="12">
        <v>1</v>
      </c>
      <c r="K32" s="12">
        <v>1</v>
      </c>
      <c r="L32" s="14" t="s">
        <v>194</v>
      </c>
      <c r="M32" s="14" t="s">
        <v>209</v>
      </c>
      <c r="N32" s="15"/>
      <c r="O32" s="15"/>
      <c r="P32" s="15"/>
      <c r="Q32" s="15"/>
      <c r="R32" s="12" t="s">
        <v>207</v>
      </c>
      <c r="S32" s="15"/>
      <c r="T32" s="15"/>
      <c r="U32" s="15"/>
      <c r="V32" s="15"/>
      <c r="W32" s="15"/>
      <c r="X32" s="15"/>
      <c r="Y32" s="11"/>
      <c r="Z32" s="11"/>
    </row>
    <row r="33" spans="1:26" ht="60" customHeight="1">
      <c r="A33" s="12">
        <v>1009</v>
      </c>
      <c r="B33" s="13" t="s">
        <v>155</v>
      </c>
      <c r="C33" s="12" t="s">
        <v>49</v>
      </c>
      <c r="D33" s="12">
        <v>0.9</v>
      </c>
      <c r="E33" s="12">
        <v>0.2</v>
      </c>
      <c r="F33" s="12">
        <v>0.2</v>
      </c>
      <c r="G33" s="12"/>
      <c r="H33" s="12">
        <v>0.4</v>
      </c>
      <c r="I33" s="12">
        <v>0.6</v>
      </c>
      <c r="J33" s="12">
        <v>0.85</v>
      </c>
      <c r="K33" s="12">
        <v>0.9</v>
      </c>
      <c r="L33" s="14" t="s">
        <v>194</v>
      </c>
      <c r="M33" s="14" t="s">
        <v>209</v>
      </c>
      <c r="N33" s="15"/>
      <c r="O33" s="15"/>
      <c r="P33" s="15"/>
      <c r="Q33" s="15"/>
      <c r="R33" s="12" t="s">
        <v>207</v>
      </c>
      <c r="S33" s="15"/>
      <c r="T33" s="15"/>
      <c r="U33" s="15"/>
      <c r="V33" s="15"/>
      <c r="W33" s="15"/>
      <c r="X33" s="15"/>
      <c r="Y33" s="11"/>
      <c r="Z33" s="11"/>
    </row>
    <row r="34" spans="1:26" ht="60" customHeight="1">
      <c r="A34" s="12">
        <v>1009</v>
      </c>
      <c r="B34" s="13" t="s">
        <v>157</v>
      </c>
      <c r="C34" s="12" t="s">
        <v>53</v>
      </c>
      <c r="D34" s="12">
        <v>1</v>
      </c>
      <c r="E34" s="12">
        <v>1</v>
      </c>
      <c r="F34" s="12">
        <v>1</v>
      </c>
      <c r="G34" s="12"/>
      <c r="H34" s="12">
        <v>1</v>
      </c>
      <c r="I34" s="12">
        <v>1</v>
      </c>
      <c r="J34" s="12">
        <v>1</v>
      </c>
      <c r="K34" s="12">
        <v>1</v>
      </c>
      <c r="L34" s="14" t="s">
        <v>194</v>
      </c>
      <c r="M34" s="14" t="s">
        <v>210</v>
      </c>
      <c r="N34" s="15"/>
      <c r="O34" s="15"/>
      <c r="P34" s="15"/>
      <c r="Q34" s="15"/>
      <c r="R34" s="12" t="s">
        <v>207</v>
      </c>
      <c r="S34" s="15"/>
      <c r="T34" s="15"/>
      <c r="U34" s="15"/>
      <c r="V34" s="15"/>
      <c r="W34" s="15"/>
      <c r="X34" s="15"/>
      <c r="Y34" s="11"/>
      <c r="Z34" s="11"/>
    </row>
    <row r="35" spans="1:26" ht="60" customHeight="1">
      <c r="A35" s="12">
        <v>1012</v>
      </c>
      <c r="B35" s="13" t="s">
        <v>168</v>
      </c>
      <c r="C35" s="12" t="s">
        <v>44</v>
      </c>
      <c r="D35" s="12">
        <v>10</v>
      </c>
      <c r="E35" s="12">
        <v>1</v>
      </c>
      <c r="F35" s="12">
        <v>1</v>
      </c>
      <c r="G35" s="12"/>
      <c r="H35" s="12">
        <v>3</v>
      </c>
      <c r="I35" s="12">
        <v>3</v>
      </c>
      <c r="J35" s="12">
        <v>2</v>
      </c>
      <c r="K35" s="12">
        <v>1</v>
      </c>
      <c r="L35" s="14" t="s">
        <v>194</v>
      </c>
      <c r="M35" s="14" t="s">
        <v>211</v>
      </c>
      <c r="N35" s="15"/>
      <c r="O35" s="15"/>
      <c r="P35" s="15"/>
      <c r="Q35" s="15"/>
      <c r="R35" s="12" t="s">
        <v>207</v>
      </c>
      <c r="S35" s="15"/>
      <c r="T35" s="15"/>
      <c r="U35" s="15"/>
      <c r="V35" s="15"/>
      <c r="W35" s="15"/>
      <c r="X35" s="15"/>
      <c r="Y35" s="11"/>
      <c r="Z35" s="11"/>
    </row>
    <row r="36" spans="1:26" ht="60" customHeight="1">
      <c r="A36" s="12">
        <v>1008</v>
      </c>
      <c r="B36" s="14" t="s">
        <v>212</v>
      </c>
      <c r="C36" s="12" t="s">
        <v>44</v>
      </c>
      <c r="D36" s="12">
        <v>1</v>
      </c>
      <c r="E36" s="12">
        <v>0.2</v>
      </c>
      <c r="F36" s="12">
        <v>0.2</v>
      </c>
      <c r="G36" s="12"/>
      <c r="H36" s="12">
        <v>0.3</v>
      </c>
      <c r="I36" s="12">
        <v>0.25</v>
      </c>
      <c r="J36" s="12">
        <v>0.15</v>
      </c>
      <c r="K36" s="12">
        <v>0.1</v>
      </c>
      <c r="L36" s="14" t="s">
        <v>191</v>
      </c>
      <c r="M36" s="14" t="s">
        <v>213</v>
      </c>
      <c r="N36" s="15"/>
      <c r="O36" s="15"/>
      <c r="P36" s="15"/>
      <c r="Q36" s="15"/>
      <c r="R36" s="12" t="s">
        <v>207</v>
      </c>
      <c r="S36" s="15"/>
      <c r="T36" s="15"/>
      <c r="U36" s="15"/>
      <c r="V36" s="15"/>
      <c r="W36" s="15"/>
      <c r="X36" s="15"/>
      <c r="Y36" s="11"/>
      <c r="Z36" s="11"/>
    </row>
    <row r="37" spans="1:26" ht="30" customHeight="1">
      <c r="A37" s="12">
        <v>1008</v>
      </c>
      <c r="B37" s="13" t="s">
        <v>86</v>
      </c>
      <c r="C37" s="12" t="s">
        <v>49</v>
      </c>
      <c r="D37" s="12">
        <v>1</v>
      </c>
      <c r="E37" s="12">
        <v>0.1</v>
      </c>
      <c r="F37" s="12">
        <v>0.1</v>
      </c>
      <c r="G37" s="12"/>
      <c r="H37" s="12">
        <v>0.4</v>
      </c>
      <c r="I37" s="12">
        <v>0.6</v>
      </c>
      <c r="J37" s="12">
        <v>0.9</v>
      </c>
      <c r="K37" s="12">
        <v>1</v>
      </c>
      <c r="L37" s="14" t="s">
        <v>191</v>
      </c>
      <c r="M37" s="14" t="s">
        <v>213</v>
      </c>
      <c r="N37" s="15"/>
      <c r="O37" s="15"/>
      <c r="P37" s="15"/>
      <c r="Q37" s="15"/>
      <c r="R37" s="12" t="s">
        <v>214</v>
      </c>
      <c r="S37" s="15"/>
      <c r="T37" s="15"/>
      <c r="U37" s="15"/>
      <c r="V37" s="15"/>
      <c r="W37" s="15"/>
      <c r="X37" s="15"/>
      <c r="Y37" s="11"/>
      <c r="Z37" s="11"/>
    </row>
    <row r="38" spans="1:26" ht="30" customHeight="1">
      <c r="A38" s="12">
        <v>1008</v>
      </c>
      <c r="B38" s="13" t="s">
        <v>89</v>
      </c>
      <c r="C38" s="12" t="s">
        <v>53</v>
      </c>
      <c r="D38" s="12">
        <v>1</v>
      </c>
      <c r="E38" s="12">
        <v>0</v>
      </c>
      <c r="F38" s="12">
        <v>0</v>
      </c>
      <c r="G38" s="12"/>
      <c r="H38" s="12">
        <v>1</v>
      </c>
      <c r="I38" s="12">
        <v>1</v>
      </c>
      <c r="J38" s="12">
        <v>1</v>
      </c>
      <c r="K38" s="12">
        <v>1</v>
      </c>
      <c r="L38" s="14" t="s">
        <v>191</v>
      </c>
      <c r="M38" s="14" t="s">
        <v>213</v>
      </c>
      <c r="N38" s="15"/>
      <c r="O38" s="15"/>
      <c r="P38" s="15"/>
      <c r="Q38" s="15"/>
      <c r="R38" s="12" t="s">
        <v>214</v>
      </c>
      <c r="S38" s="15"/>
      <c r="T38" s="15"/>
      <c r="U38" s="15"/>
      <c r="V38" s="15"/>
      <c r="W38" s="15"/>
      <c r="X38" s="15"/>
      <c r="Y38" s="11"/>
      <c r="Z38" s="11"/>
    </row>
    <row r="39" spans="1:26" ht="30" customHeight="1">
      <c r="A39" s="12">
        <v>1008</v>
      </c>
      <c r="B39" s="13" t="s">
        <v>91</v>
      </c>
      <c r="C39" s="12" t="s">
        <v>49</v>
      </c>
      <c r="D39" s="12">
        <v>1</v>
      </c>
      <c r="E39" s="12">
        <v>0.1</v>
      </c>
      <c r="F39" s="12">
        <v>0.1</v>
      </c>
      <c r="G39" s="12"/>
      <c r="H39" s="12">
        <v>0.4</v>
      </c>
      <c r="I39" s="12">
        <v>0.6</v>
      </c>
      <c r="J39" s="12">
        <v>0.9</v>
      </c>
      <c r="K39" s="12">
        <v>1</v>
      </c>
      <c r="L39" s="14" t="s">
        <v>191</v>
      </c>
      <c r="M39" s="14" t="s">
        <v>213</v>
      </c>
      <c r="N39" s="15"/>
      <c r="O39" s="15"/>
      <c r="P39" s="15"/>
      <c r="Q39" s="15"/>
      <c r="R39" s="12" t="s">
        <v>214</v>
      </c>
      <c r="S39" s="15"/>
      <c r="T39" s="15"/>
      <c r="U39" s="15"/>
      <c r="V39" s="15"/>
      <c r="W39" s="15"/>
      <c r="X39" s="15"/>
      <c r="Y39" s="11"/>
      <c r="Z39" s="11"/>
    </row>
    <row r="40" spans="1:26" ht="30" customHeight="1">
      <c r="A40" s="12">
        <v>1016</v>
      </c>
      <c r="B40" s="13" t="s">
        <v>132</v>
      </c>
      <c r="C40" s="12" t="s">
        <v>44</v>
      </c>
      <c r="D40" s="12">
        <f>SUM(E40:K40)</f>
        <v>86</v>
      </c>
      <c r="E40" s="12">
        <v>2</v>
      </c>
      <c r="F40" s="12">
        <v>2</v>
      </c>
      <c r="G40" s="12"/>
      <c r="H40" s="12">
        <v>27</v>
      </c>
      <c r="I40" s="12">
        <v>27</v>
      </c>
      <c r="J40" s="12">
        <v>23</v>
      </c>
      <c r="K40" s="12">
        <v>5</v>
      </c>
      <c r="L40" s="14" t="s">
        <v>215</v>
      </c>
      <c r="M40" s="14" t="s">
        <v>213</v>
      </c>
      <c r="N40" s="15"/>
      <c r="O40" s="15"/>
      <c r="P40" s="15"/>
      <c r="Q40" s="15"/>
      <c r="R40" s="12" t="s">
        <v>214</v>
      </c>
      <c r="S40" s="15"/>
      <c r="T40" s="15"/>
      <c r="U40" s="15"/>
      <c r="V40" s="15"/>
      <c r="W40" s="15"/>
      <c r="X40" s="15"/>
      <c r="Y40" s="11"/>
      <c r="Z40" s="11"/>
    </row>
    <row r="41" spans="1:26" ht="60" customHeight="1">
      <c r="A41" s="12">
        <v>1016</v>
      </c>
      <c r="B41" s="14" t="s">
        <v>133</v>
      </c>
      <c r="C41" s="12" t="s">
        <v>49</v>
      </c>
      <c r="D41" s="12">
        <v>1</v>
      </c>
      <c r="E41" s="12">
        <v>0.1</v>
      </c>
      <c r="F41" s="12">
        <v>0.1</v>
      </c>
      <c r="G41" s="12"/>
      <c r="H41" s="12">
        <v>0.4</v>
      </c>
      <c r="I41" s="12">
        <v>0.75</v>
      </c>
      <c r="J41" s="12">
        <v>1</v>
      </c>
      <c r="K41" s="12">
        <v>1</v>
      </c>
      <c r="L41" s="14" t="s">
        <v>215</v>
      </c>
      <c r="M41" s="14" t="s">
        <v>213</v>
      </c>
      <c r="N41" s="15"/>
      <c r="O41" s="15"/>
      <c r="P41" s="15"/>
      <c r="Q41" s="15"/>
      <c r="R41" s="12" t="s">
        <v>216</v>
      </c>
      <c r="S41" s="15"/>
      <c r="T41" s="15"/>
      <c r="U41" s="15"/>
      <c r="V41" s="15"/>
      <c r="W41" s="15"/>
      <c r="X41" s="15"/>
      <c r="Y41" s="11"/>
      <c r="Z41" s="11"/>
    </row>
    <row r="42" spans="1:26" ht="45" customHeight="1">
      <c r="A42" s="12">
        <v>1018</v>
      </c>
      <c r="B42" s="13" t="s">
        <v>182</v>
      </c>
      <c r="C42" s="12" t="s">
        <v>44</v>
      </c>
      <c r="D42" s="12">
        <v>1</v>
      </c>
      <c r="E42" s="12">
        <v>0.15</v>
      </c>
      <c r="F42" s="12">
        <v>0.15</v>
      </c>
      <c r="G42" s="12"/>
      <c r="H42" s="12">
        <v>0.25</v>
      </c>
      <c r="I42" s="12">
        <v>0.25</v>
      </c>
      <c r="J42" s="12">
        <v>0.3</v>
      </c>
      <c r="K42" s="12">
        <v>0.05</v>
      </c>
      <c r="L42" s="14" t="s">
        <v>215</v>
      </c>
      <c r="M42" s="14" t="s">
        <v>213</v>
      </c>
      <c r="N42" s="15"/>
      <c r="O42" s="15"/>
      <c r="P42" s="15"/>
      <c r="Q42" s="15"/>
      <c r="R42" s="12" t="s">
        <v>216</v>
      </c>
      <c r="S42" s="15"/>
      <c r="T42" s="15"/>
      <c r="U42" s="15"/>
      <c r="V42" s="15"/>
      <c r="W42" s="15"/>
      <c r="X42" s="15"/>
      <c r="Y42" s="11"/>
      <c r="Z42" s="11"/>
    </row>
    <row r="43" spans="1:26" ht="30" customHeight="1">
      <c r="A43" s="12">
        <v>1018</v>
      </c>
      <c r="B43" s="13" t="s">
        <v>183</v>
      </c>
      <c r="C43" s="12" t="s">
        <v>44</v>
      </c>
      <c r="D43" s="12">
        <v>1</v>
      </c>
      <c r="E43" s="12">
        <v>0.2</v>
      </c>
      <c r="F43" s="12">
        <v>0.2</v>
      </c>
      <c r="G43" s="12"/>
      <c r="H43" s="12">
        <v>0.25</v>
      </c>
      <c r="I43" s="12">
        <v>0.25</v>
      </c>
      <c r="J43" s="12">
        <v>0.25</v>
      </c>
      <c r="K43" s="12">
        <v>0.05</v>
      </c>
      <c r="L43" s="14" t="s">
        <v>215</v>
      </c>
      <c r="M43" s="14" t="s">
        <v>213</v>
      </c>
      <c r="N43" s="15"/>
      <c r="O43" s="15"/>
      <c r="P43" s="15"/>
      <c r="Q43" s="15"/>
      <c r="R43" s="12" t="s">
        <v>217</v>
      </c>
      <c r="S43" s="15"/>
      <c r="T43" s="15"/>
      <c r="U43" s="15"/>
      <c r="V43" s="15"/>
      <c r="W43" s="15"/>
      <c r="X43" s="15"/>
      <c r="Y43" s="11"/>
      <c r="Z43" s="11"/>
    </row>
    <row r="44" spans="1:26" ht="30" customHeight="1">
      <c r="A44" s="12">
        <v>1018</v>
      </c>
      <c r="B44" s="13" t="s">
        <v>184</v>
      </c>
      <c r="C44" s="12" t="s">
        <v>185</v>
      </c>
      <c r="D44" s="12">
        <v>1</v>
      </c>
      <c r="E44" s="12">
        <v>0.05</v>
      </c>
      <c r="F44" s="12">
        <v>0.05</v>
      </c>
      <c r="G44" s="12"/>
      <c r="H44" s="12">
        <v>0.4</v>
      </c>
      <c r="I44" s="12">
        <v>0.2</v>
      </c>
      <c r="J44" s="12">
        <v>0.2</v>
      </c>
      <c r="K44" s="12">
        <v>0.15</v>
      </c>
      <c r="L44" s="14" t="s">
        <v>215</v>
      </c>
      <c r="M44" s="14" t="s">
        <v>213</v>
      </c>
      <c r="N44" s="15"/>
      <c r="O44" s="15"/>
      <c r="P44" s="15"/>
      <c r="Q44" s="15"/>
      <c r="R44" s="12" t="s">
        <v>217</v>
      </c>
      <c r="S44" s="15"/>
      <c r="T44" s="15"/>
      <c r="U44" s="15"/>
      <c r="V44" s="15"/>
      <c r="W44" s="15"/>
      <c r="X44" s="15"/>
      <c r="Y44" s="11"/>
      <c r="Z44" s="11"/>
    </row>
    <row r="45" spans="1:26" ht="30" customHeight="1">
      <c r="A45" s="12">
        <v>1137</v>
      </c>
      <c r="B45" s="13" t="s">
        <v>125</v>
      </c>
      <c r="C45" s="12" t="s">
        <v>53</v>
      </c>
      <c r="D45" s="12">
        <v>9</v>
      </c>
      <c r="E45" s="12">
        <v>7</v>
      </c>
      <c r="F45" s="12">
        <v>8</v>
      </c>
      <c r="G45" s="12"/>
      <c r="H45" s="12">
        <v>9</v>
      </c>
      <c r="I45" s="12">
        <v>9</v>
      </c>
      <c r="J45" s="12">
        <v>9</v>
      </c>
      <c r="K45" s="12">
        <v>9</v>
      </c>
      <c r="L45" s="14" t="s">
        <v>215</v>
      </c>
      <c r="M45" s="14" t="s">
        <v>213</v>
      </c>
      <c r="N45" s="15"/>
      <c r="O45" s="15"/>
      <c r="P45" s="15"/>
      <c r="Q45" s="15"/>
      <c r="R45" s="12" t="s">
        <v>217</v>
      </c>
      <c r="S45" s="15"/>
      <c r="T45" s="15"/>
      <c r="U45" s="15"/>
      <c r="V45" s="15"/>
      <c r="W45" s="15"/>
      <c r="X45" s="15"/>
      <c r="Y45" s="11"/>
      <c r="Z45" s="11"/>
    </row>
    <row r="46" spans="1:26" ht="45" customHeight="1">
      <c r="A46" s="12">
        <v>1137</v>
      </c>
      <c r="B46" s="13" t="s">
        <v>128</v>
      </c>
      <c r="C46" s="12" t="s">
        <v>49</v>
      </c>
      <c r="D46" s="12">
        <v>10</v>
      </c>
      <c r="E46" s="12">
        <v>1</v>
      </c>
      <c r="F46" s="12">
        <v>1</v>
      </c>
      <c r="G46" s="12"/>
      <c r="H46" s="12">
        <v>4</v>
      </c>
      <c r="I46" s="12">
        <v>7</v>
      </c>
      <c r="J46" s="12">
        <v>9</v>
      </c>
      <c r="K46" s="12">
        <v>10</v>
      </c>
      <c r="L46" s="14" t="s">
        <v>215</v>
      </c>
      <c r="M46" s="14" t="s">
        <v>213</v>
      </c>
      <c r="N46" s="15"/>
      <c r="O46" s="15"/>
      <c r="P46" s="15"/>
      <c r="Q46" s="15"/>
      <c r="R46" s="12" t="s">
        <v>218</v>
      </c>
      <c r="S46" s="15"/>
      <c r="T46" s="15"/>
      <c r="U46" s="15"/>
      <c r="V46" s="15"/>
      <c r="W46" s="15"/>
      <c r="X46" s="15"/>
      <c r="Y46" s="11"/>
      <c r="Z46" s="11"/>
    </row>
    <row r="47" spans="1:26" ht="30" customHeight="1">
      <c r="A47" s="12">
        <v>1008</v>
      </c>
      <c r="B47" s="13" t="s">
        <v>77</v>
      </c>
      <c r="C47" s="12" t="s">
        <v>44</v>
      </c>
      <c r="D47" s="12">
        <v>210</v>
      </c>
      <c r="E47" s="12">
        <v>54</v>
      </c>
      <c r="F47" s="12">
        <v>57</v>
      </c>
      <c r="G47" s="12"/>
      <c r="H47" s="12">
        <v>60</v>
      </c>
      <c r="I47" s="12">
        <v>50</v>
      </c>
      <c r="J47" s="12">
        <v>38</v>
      </c>
      <c r="K47" s="12">
        <v>5</v>
      </c>
      <c r="L47" s="14" t="s">
        <v>191</v>
      </c>
      <c r="M47" s="14" t="s">
        <v>219</v>
      </c>
      <c r="N47" s="15"/>
      <c r="O47" s="15"/>
      <c r="P47" s="15"/>
      <c r="Q47" s="15"/>
      <c r="R47" s="12" t="s">
        <v>218</v>
      </c>
      <c r="S47" s="15"/>
      <c r="T47" s="15"/>
      <c r="U47" s="15"/>
      <c r="V47" s="15"/>
      <c r="W47" s="15"/>
      <c r="X47" s="15"/>
      <c r="Y47" s="11"/>
      <c r="Z47" s="11"/>
    </row>
    <row r="70" spans="9:9">
      <c r="I70" s="16"/>
    </row>
    <row r="1048576" ht="15" customHeight="1"/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41"/>
  <sheetViews>
    <sheetView tabSelected="1" topLeftCell="L1" zoomScale="80" zoomScaleNormal="80" workbookViewId="0">
      <pane ySplit="8" topLeftCell="A9" activePane="bottomLeft" state="frozen"/>
      <selection activeCell="G1" sqref="G1"/>
      <selection pane="bottomLeft" activeCell="S78" sqref="S78"/>
    </sheetView>
  </sheetViews>
  <sheetFormatPr baseColWidth="10" defaultColWidth="9" defaultRowHeight="15.75"/>
  <cols>
    <col min="1" max="1" width="14.75" style="28"/>
    <col min="2" max="2" width="17" style="28" customWidth="1"/>
    <col min="3" max="3" width="10.5" style="28"/>
    <col min="4" max="4" width="25.625" style="28"/>
    <col min="5" max="5" width="13.625" style="28"/>
    <col min="6" max="6" width="27" style="28" customWidth="1"/>
    <col min="7" max="7" width="10.5" style="28" customWidth="1"/>
    <col min="8" max="8" width="34.375" style="28" customWidth="1"/>
    <col min="9" max="9" width="9.625" style="28" customWidth="1"/>
    <col min="10" max="10" width="39.875" style="28"/>
    <col min="11" max="11" width="0" style="28" hidden="1" customWidth="1"/>
    <col min="12" max="12" width="11.625" style="28"/>
    <col min="13" max="13" width="10.75" style="28"/>
    <col min="14" max="14" width="36.375" style="28" customWidth="1"/>
    <col min="15" max="15" width="11.75" style="28" customWidth="1"/>
    <col min="16" max="16" width="14.125" style="28" customWidth="1"/>
    <col min="17" max="17" width="10.75" style="28" customWidth="1"/>
    <col min="18" max="26" width="9" style="28" customWidth="1"/>
    <col min="27" max="27" width="9" style="106" customWidth="1"/>
    <col min="28" max="29" width="9" style="28" customWidth="1"/>
    <col min="30" max="30" width="13.75" style="28" customWidth="1"/>
    <col min="31" max="31" width="9" style="28" customWidth="1"/>
    <col min="32" max="32" width="15.375" style="28" customWidth="1"/>
    <col min="33" max="34" width="9" style="28" customWidth="1"/>
    <col min="35" max="48" width="9" style="28" hidden="1" customWidth="1"/>
    <col min="49" max="50" width="12.875" style="107" customWidth="1"/>
    <col min="51" max="1006" width="15.125" style="28"/>
    <col min="1007" max="16384" width="9" style="28"/>
  </cols>
  <sheetData>
    <row r="1" spans="1:50" s="17" customFormat="1" ht="14.25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24" t="s">
        <v>1</v>
      </c>
      <c r="AX1" s="24"/>
    </row>
    <row r="2" spans="1:50" s="17" customFormat="1" ht="14.2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24" t="s">
        <v>2</v>
      </c>
      <c r="AX2" s="24"/>
    </row>
    <row r="3" spans="1:50" s="17" customFormat="1" ht="14.2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24" t="s">
        <v>3</v>
      </c>
      <c r="AX3" s="24"/>
    </row>
    <row r="4" spans="1:50" s="17" customFormat="1" ht="15">
      <c r="A4" s="18"/>
      <c r="B4" s="18"/>
      <c r="C4" s="18"/>
      <c r="D4" s="18"/>
      <c r="E4" s="18"/>
      <c r="F4" s="18"/>
      <c r="G4" s="18"/>
      <c r="H4" s="18"/>
      <c r="I4" s="18"/>
      <c r="J4" s="19"/>
      <c r="K4" s="18"/>
      <c r="L4" s="18"/>
      <c r="M4" s="18"/>
      <c r="N4" s="18"/>
      <c r="O4" s="18"/>
      <c r="P4" s="20"/>
      <c r="Q4" s="18"/>
      <c r="R4" s="18"/>
      <c r="S4" s="18"/>
      <c r="T4" s="18"/>
      <c r="U4" s="18"/>
      <c r="V4" s="21"/>
      <c r="W4" s="21"/>
      <c r="X4" s="21"/>
      <c r="Y4" s="21"/>
      <c r="Z4" s="21"/>
      <c r="AA4" s="22"/>
      <c r="AB4" s="21"/>
      <c r="AC4" s="21"/>
      <c r="AD4" s="21"/>
      <c r="AE4" s="21"/>
      <c r="AF4" s="21"/>
      <c r="AG4" s="21"/>
      <c r="AH4" s="21"/>
      <c r="AI4" s="21"/>
      <c r="AJ4" s="22"/>
      <c r="AK4" s="21"/>
      <c r="AL4" s="22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3"/>
      <c r="AX4" s="23"/>
    </row>
    <row r="5" spans="1:50" s="17" customFormat="1" ht="15">
      <c r="A5" s="18"/>
      <c r="B5" s="18"/>
      <c r="C5" s="18"/>
      <c r="D5" s="18"/>
      <c r="E5" s="18"/>
      <c r="F5" s="18"/>
      <c r="G5" s="18"/>
      <c r="H5" s="18"/>
      <c r="I5" s="18"/>
      <c r="J5" s="19"/>
      <c r="K5" s="18"/>
      <c r="L5" s="18"/>
      <c r="M5" s="18"/>
      <c r="N5" s="18"/>
      <c r="O5" s="18"/>
      <c r="P5" s="20"/>
      <c r="Q5" s="18"/>
      <c r="R5" s="18"/>
      <c r="S5" s="18"/>
      <c r="T5" s="18"/>
      <c r="U5" s="18"/>
      <c r="V5" s="21"/>
      <c r="W5" s="21"/>
      <c r="X5" s="21"/>
      <c r="Y5" s="21"/>
      <c r="Z5" s="21"/>
      <c r="AA5" s="22"/>
      <c r="AB5" s="21"/>
      <c r="AC5" s="21"/>
      <c r="AD5" s="21"/>
      <c r="AE5" s="21"/>
      <c r="AF5" s="21"/>
      <c r="AG5" s="21"/>
      <c r="AH5" s="21"/>
      <c r="AI5" s="21"/>
      <c r="AJ5" s="22"/>
      <c r="AK5" s="21"/>
      <c r="AL5" s="22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1:50" s="17" customFormat="1" ht="12.75" customHeight="1">
      <c r="A6" s="18"/>
      <c r="B6" s="18"/>
      <c r="C6" s="18"/>
      <c r="D6" s="18"/>
      <c r="E6" s="18"/>
      <c r="F6" s="18"/>
      <c r="G6" s="18"/>
      <c r="H6" s="18"/>
      <c r="I6" s="18"/>
      <c r="J6" s="19"/>
      <c r="K6" s="18"/>
      <c r="L6" s="18"/>
      <c r="M6" s="18"/>
      <c r="N6" s="18"/>
      <c r="O6" s="18"/>
      <c r="P6" s="20"/>
      <c r="Q6" s="18"/>
      <c r="R6" s="18"/>
      <c r="S6" s="18"/>
      <c r="T6" s="18"/>
      <c r="U6" s="18"/>
      <c r="V6" s="21"/>
      <c r="W6" s="21"/>
      <c r="X6" s="21"/>
      <c r="Y6" s="21"/>
      <c r="Z6" s="21"/>
      <c r="AA6" s="22"/>
      <c r="AB6" s="21"/>
      <c r="AC6" s="21"/>
      <c r="AD6" s="21"/>
      <c r="AE6" s="21"/>
      <c r="AF6" s="21"/>
      <c r="AG6" s="21"/>
      <c r="AH6" s="21"/>
      <c r="AI6" s="21"/>
      <c r="AJ6" s="22"/>
      <c r="AK6" s="21"/>
      <c r="AL6" s="22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50" ht="17.25" hidden="1" customHeight="1">
      <c r="A7" s="123" t="s">
        <v>4</v>
      </c>
      <c r="B7" s="123" t="s">
        <v>5</v>
      </c>
      <c r="C7" s="123" t="s">
        <v>6</v>
      </c>
      <c r="D7" s="123" t="s">
        <v>7</v>
      </c>
      <c r="E7" s="123" t="s">
        <v>8</v>
      </c>
      <c r="F7" s="123" t="s">
        <v>9</v>
      </c>
      <c r="G7" s="123" t="s">
        <v>10</v>
      </c>
      <c r="H7" s="123" t="s">
        <v>11</v>
      </c>
      <c r="I7" s="123" t="s">
        <v>12</v>
      </c>
      <c r="J7" s="123" t="s">
        <v>13</v>
      </c>
      <c r="K7" s="123" t="s">
        <v>14</v>
      </c>
      <c r="L7" s="123" t="s">
        <v>243</v>
      </c>
      <c r="M7" s="123" t="s">
        <v>16</v>
      </c>
      <c r="N7" s="123" t="s">
        <v>241</v>
      </c>
      <c r="O7" s="123" t="s">
        <v>18</v>
      </c>
      <c r="P7" s="125" t="s">
        <v>19</v>
      </c>
      <c r="Q7" s="124" t="s">
        <v>240</v>
      </c>
      <c r="R7" s="124">
        <v>2017</v>
      </c>
      <c r="S7" s="124">
        <v>2018</v>
      </c>
      <c r="T7" s="124">
        <v>2019</v>
      </c>
      <c r="U7" s="124">
        <v>2020</v>
      </c>
      <c r="V7" s="26" t="s">
        <v>20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8"/>
      <c r="AX7" s="28"/>
    </row>
    <row r="8" spans="1:50" ht="52.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29" t="s">
        <v>21</v>
      </c>
      <c r="W8" s="29" t="s">
        <v>22</v>
      </c>
      <c r="X8" s="29" t="s">
        <v>23</v>
      </c>
      <c r="Y8" s="29" t="s">
        <v>22</v>
      </c>
      <c r="Z8" s="29" t="s">
        <v>24</v>
      </c>
      <c r="AA8" s="30" t="s">
        <v>22</v>
      </c>
      <c r="AB8" s="29" t="s">
        <v>25</v>
      </c>
      <c r="AC8" s="29" t="s">
        <v>22</v>
      </c>
      <c r="AD8" s="29" t="s">
        <v>26</v>
      </c>
      <c r="AE8" s="29" t="s">
        <v>22</v>
      </c>
      <c r="AF8" s="29" t="s">
        <v>239</v>
      </c>
      <c r="AG8" s="29" t="s">
        <v>27</v>
      </c>
      <c r="AH8" s="29" t="s">
        <v>22</v>
      </c>
      <c r="AI8" s="29" t="s">
        <v>28</v>
      </c>
      <c r="AJ8" s="30" t="s">
        <v>22</v>
      </c>
      <c r="AK8" s="29" t="s">
        <v>29</v>
      </c>
      <c r="AL8" s="30" t="s">
        <v>22</v>
      </c>
      <c r="AM8" s="29" t="s">
        <v>30</v>
      </c>
      <c r="AN8" s="29" t="s">
        <v>22</v>
      </c>
      <c r="AO8" s="29" t="s">
        <v>31</v>
      </c>
      <c r="AP8" s="29" t="s">
        <v>22</v>
      </c>
      <c r="AQ8" s="29" t="s">
        <v>32</v>
      </c>
      <c r="AR8" s="29" t="s">
        <v>22</v>
      </c>
      <c r="AS8" s="29" t="s">
        <v>33</v>
      </c>
      <c r="AT8" s="29" t="s">
        <v>22</v>
      </c>
      <c r="AU8" s="29" t="s">
        <v>236</v>
      </c>
      <c r="AV8" s="29" t="s">
        <v>237</v>
      </c>
      <c r="AW8" s="28"/>
      <c r="AX8" s="28"/>
    </row>
    <row r="9" spans="1:50" ht="74.25" customHeight="1">
      <c r="A9" s="31" t="s">
        <v>34</v>
      </c>
      <c r="B9" s="32" t="s">
        <v>35</v>
      </c>
      <c r="C9" s="33" t="s">
        <v>36</v>
      </c>
      <c r="D9" s="32" t="s">
        <v>37</v>
      </c>
      <c r="E9" s="34" t="s">
        <v>38</v>
      </c>
      <c r="F9" s="32" t="s">
        <v>39</v>
      </c>
      <c r="G9" s="33">
        <v>339</v>
      </c>
      <c r="H9" s="32" t="s">
        <v>40</v>
      </c>
      <c r="I9" s="33">
        <v>108</v>
      </c>
      <c r="J9" s="35" t="s">
        <v>41</v>
      </c>
      <c r="K9" s="33" t="s">
        <v>42</v>
      </c>
      <c r="L9" s="36">
        <v>1011</v>
      </c>
      <c r="M9" s="36">
        <v>1</v>
      </c>
      <c r="N9" s="37" t="s">
        <v>43</v>
      </c>
      <c r="O9" s="36" t="s">
        <v>44</v>
      </c>
      <c r="P9" s="38">
        <v>92300</v>
      </c>
      <c r="Q9" s="38">
        <v>20778</v>
      </c>
      <c r="R9" s="38">
        <v>23000</v>
      </c>
      <c r="S9" s="38">
        <v>23000</v>
      </c>
      <c r="T9" s="38">
        <v>23000</v>
      </c>
      <c r="U9" s="38">
        <v>2522</v>
      </c>
      <c r="V9" s="39">
        <v>0</v>
      </c>
      <c r="W9" s="40">
        <f>V9/R9</f>
        <v>0</v>
      </c>
      <c r="X9" s="39">
        <v>0</v>
      </c>
      <c r="Y9" s="40">
        <f>X9/R9</f>
        <v>0</v>
      </c>
      <c r="Z9" s="38">
        <v>1792</v>
      </c>
      <c r="AA9" s="40">
        <f>+Z9/$R$9</f>
        <v>7.7913043478260863E-2</v>
      </c>
      <c r="AB9" s="38">
        <v>2116</v>
      </c>
      <c r="AC9" s="41">
        <f>+AB9/$R$9</f>
        <v>9.1999999999999998E-2</v>
      </c>
      <c r="AD9" s="38">
        <v>3117</v>
      </c>
      <c r="AE9" s="41">
        <f>+AD9/$R$9</f>
        <v>0.13552173913043478</v>
      </c>
      <c r="AF9" s="41"/>
      <c r="AG9" s="38">
        <v>3117</v>
      </c>
      <c r="AH9" s="42">
        <f>+AG9/R9</f>
        <v>0.13552173913043478</v>
      </c>
      <c r="AI9" s="43"/>
      <c r="AJ9" s="40"/>
      <c r="AK9" s="43"/>
      <c r="AL9" s="40"/>
      <c r="AM9" s="43"/>
      <c r="AN9" s="40"/>
      <c r="AO9" s="43"/>
      <c r="AP9" s="40"/>
      <c r="AQ9" s="43"/>
      <c r="AR9" s="40"/>
      <c r="AS9" s="43"/>
      <c r="AT9" s="40"/>
      <c r="AU9" s="40">
        <f>+(Q9+Z9)/P9</f>
        <v>0.24452871072589383</v>
      </c>
      <c r="AV9" s="40"/>
      <c r="AW9" s="28"/>
      <c r="AX9" s="28"/>
    </row>
    <row r="10" spans="1:50" ht="74.25" customHeight="1">
      <c r="A10" s="44"/>
      <c r="B10" s="45"/>
      <c r="C10" s="45"/>
      <c r="D10" s="45"/>
      <c r="E10" s="46"/>
      <c r="F10" s="45"/>
      <c r="G10" s="45">
        <v>339</v>
      </c>
      <c r="H10" s="45"/>
      <c r="I10" s="45">
        <v>108</v>
      </c>
      <c r="J10" s="47" t="s">
        <v>41</v>
      </c>
      <c r="K10" s="45"/>
      <c r="L10" s="45"/>
      <c r="M10" s="45"/>
      <c r="N10" s="45"/>
      <c r="O10" s="45" t="s">
        <v>44</v>
      </c>
      <c r="P10" s="48">
        <f t="shared" ref="P10:V10" si="0">+P9</f>
        <v>92300</v>
      </c>
      <c r="Q10" s="48">
        <f t="shared" si="0"/>
        <v>20778</v>
      </c>
      <c r="R10" s="48">
        <f t="shared" si="0"/>
        <v>23000</v>
      </c>
      <c r="S10" s="48">
        <f t="shared" si="0"/>
        <v>23000</v>
      </c>
      <c r="T10" s="48">
        <f t="shared" si="0"/>
        <v>23000</v>
      </c>
      <c r="U10" s="48">
        <f t="shared" si="0"/>
        <v>2522</v>
      </c>
      <c r="V10" s="49">
        <f t="shared" si="0"/>
        <v>0</v>
      </c>
      <c r="W10" s="50">
        <f>+V10/$R$10</f>
        <v>0</v>
      </c>
      <c r="X10" s="49">
        <f>+X9</f>
        <v>0</v>
      </c>
      <c r="Y10" s="50">
        <f>+X10/$R$10</f>
        <v>0</v>
      </c>
      <c r="Z10" s="48">
        <f>+Z9</f>
        <v>1792</v>
      </c>
      <c r="AA10" s="50">
        <f>+Z10/$R$10</f>
        <v>7.7913043478260863E-2</v>
      </c>
      <c r="AB10" s="48">
        <f>+AB9</f>
        <v>2116</v>
      </c>
      <c r="AC10" s="50">
        <f>+AB10/$R$10</f>
        <v>9.1999999999999998E-2</v>
      </c>
      <c r="AD10" s="48">
        <f>+AD9</f>
        <v>3117</v>
      </c>
      <c r="AE10" s="50">
        <f>+AD10/$R$10</f>
        <v>0.13552173913043478</v>
      </c>
      <c r="AF10" s="50"/>
      <c r="AG10" s="49">
        <f>+AG9</f>
        <v>3117</v>
      </c>
      <c r="AH10" s="50">
        <f>+AG10/$R$10</f>
        <v>0.13552173913043478</v>
      </c>
      <c r="AI10" s="49">
        <f>+AI9</f>
        <v>0</v>
      </c>
      <c r="AJ10" s="50">
        <f>+AI10/$R$10</f>
        <v>0</v>
      </c>
      <c r="AK10" s="49">
        <f>+AK9</f>
        <v>0</v>
      </c>
      <c r="AL10" s="50">
        <f>+AK10/$R$10</f>
        <v>0</v>
      </c>
      <c r="AM10" s="49">
        <f>+AM9</f>
        <v>0</v>
      </c>
      <c r="AN10" s="50">
        <f>+AM10/$R$10</f>
        <v>0</v>
      </c>
      <c r="AO10" s="49">
        <f>+AO9</f>
        <v>0</v>
      </c>
      <c r="AP10" s="50">
        <f>+AO10/$R$10</f>
        <v>0</v>
      </c>
      <c r="AQ10" s="49">
        <f>+AQ9</f>
        <v>0</v>
      </c>
      <c r="AR10" s="50">
        <f>+AQ10/$R$10</f>
        <v>0</v>
      </c>
      <c r="AS10" s="49">
        <f>+AS9</f>
        <v>0</v>
      </c>
      <c r="AT10" s="50">
        <f>+AS10/$R$10</f>
        <v>0</v>
      </c>
      <c r="AU10" s="50"/>
      <c r="AV10" s="50"/>
      <c r="AW10" s="28"/>
      <c r="AX10" s="28"/>
    </row>
    <row r="11" spans="1:50" ht="74.25" customHeight="1">
      <c r="A11" s="31" t="s">
        <v>34</v>
      </c>
      <c r="B11" s="32" t="s">
        <v>35</v>
      </c>
      <c r="C11" s="33" t="s">
        <v>36</v>
      </c>
      <c r="D11" s="32" t="s">
        <v>37</v>
      </c>
      <c r="E11" s="34" t="s">
        <v>38</v>
      </c>
      <c r="F11" s="32" t="s">
        <v>39</v>
      </c>
      <c r="G11" s="33">
        <v>340</v>
      </c>
      <c r="H11" s="32" t="s">
        <v>45</v>
      </c>
      <c r="I11" s="33">
        <v>109</v>
      </c>
      <c r="J11" s="35" t="s">
        <v>46</v>
      </c>
      <c r="K11" s="33" t="s">
        <v>47</v>
      </c>
      <c r="L11" s="36">
        <v>1011</v>
      </c>
      <c r="M11" s="36">
        <v>2</v>
      </c>
      <c r="N11" s="37" t="s">
        <v>48</v>
      </c>
      <c r="O11" s="36" t="s">
        <v>49</v>
      </c>
      <c r="P11" s="51">
        <v>172500</v>
      </c>
      <c r="Q11" s="51">
        <v>812</v>
      </c>
      <c r="R11" s="51">
        <v>157500</v>
      </c>
      <c r="S11" s="51">
        <v>165000</v>
      </c>
      <c r="T11" s="51">
        <v>172500</v>
      </c>
      <c r="U11" s="51">
        <v>172500</v>
      </c>
      <c r="V11" s="36">
        <v>3832</v>
      </c>
      <c r="W11" s="41">
        <f>V11/R11</f>
        <v>2.433015873015873E-2</v>
      </c>
      <c r="X11" s="36">
        <v>38232</v>
      </c>
      <c r="Y11" s="41">
        <f>X11/R11</f>
        <v>0.24274285714285715</v>
      </c>
      <c r="Z11" s="51">
        <v>10591</v>
      </c>
      <c r="AA11" s="41">
        <f>+Z11/$R$11</f>
        <v>6.724444444444444E-2</v>
      </c>
      <c r="AB11" s="51">
        <v>10591</v>
      </c>
      <c r="AC11" s="41">
        <f>+AB11/$R$11</f>
        <v>6.724444444444444E-2</v>
      </c>
      <c r="AD11" s="51">
        <v>21220</v>
      </c>
      <c r="AE11" s="41">
        <f>+AD11/$R$11</f>
        <v>0.13473015873015873</v>
      </c>
      <c r="AF11" s="41"/>
      <c r="AG11" s="51">
        <v>43477</v>
      </c>
      <c r="AH11" s="42">
        <f>+AG11/R11</f>
        <v>0.27604444444444443</v>
      </c>
      <c r="AI11" s="52"/>
      <c r="AJ11" s="41"/>
      <c r="AK11" s="52"/>
      <c r="AL11" s="41"/>
      <c r="AM11" s="52"/>
      <c r="AN11" s="41"/>
      <c r="AO11" s="52"/>
      <c r="AP11" s="52"/>
      <c r="AQ11" s="52"/>
      <c r="AR11" s="52"/>
      <c r="AS11" s="52"/>
      <c r="AT11" s="52"/>
      <c r="AU11" s="41">
        <f>+Z11/P11</f>
        <v>6.1397101449275363E-2</v>
      </c>
      <c r="AV11" s="40"/>
      <c r="AW11" s="28"/>
      <c r="AX11" s="28"/>
    </row>
    <row r="12" spans="1:50" ht="74.25" customHeight="1">
      <c r="A12" s="53" t="s">
        <v>34</v>
      </c>
      <c r="B12" s="54" t="s">
        <v>35</v>
      </c>
      <c r="C12" s="55" t="s">
        <v>36</v>
      </c>
      <c r="D12" s="54" t="s">
        <v>37</v>
      </c>
      <c r="E12" s="56" t="s">
        <v>38</v>
      </c>
      <c r="F12" s="54" t="s">
        <v>39</v>
      </c>
      <c r="G12" s="55">
        <v>340</v>
      </c>
      <c r="H12" s="54" t="s">
        <v>45</v>
      </c>
      <c r="I12" s="55">
        <v>109</v>
      </c>
      <c r="J12" s="57" t="s">
        <v>46</v>
      </c>
      <c r="K12" s="55" t="s">
        <v>47</v>
      </c>
      <c r="L12" s="58">
        <v>1011</v>
      </c>
      <c r="M12" s="58">
        <v>3</v>
      </c>
      <c r="N12" s="59" t="s">
        <v>50</v>
      </c>
      <c r="O12" s="58" t="s">
        <v>44</v>
      </c>
      <c r="P12" s="60">
        <v>6</v>
      </c>
      <c r="Q12" s="60">
        <v>2</v>
      </c>
      <c r="R12" s="61">
        <v>1</v>
      </c>
      <c r="S12" s="61">
        <v>1</v>
      </c>
      <c r="T12" s="61">
        <v>1</v>
      </c>
      <c r="U12" s="61">
        <v>1</v>
      </c>
      <c r="V12" s="55">
        <v>0</v>
      </c>
      <c r="W12" s="62">
        <f>V12/R12</f>
        <v>0</v>
      </c>
      <c r="X12" s="55">
        <v>0</v>
      </c>
      <c r="Y12" s="62">
        <f>X12/R12</f>
        <v>0</v>
      </c>
      <c r="Z12" s="58">
        <v>0</v>
      </c>
      <c r="AA12" s="63">
        <f>+Z12/$R$12</f>
        <v>0</v>
      </c>
      <c r="AB12" s="55">
        <v>1</v>
      </c>
      <c r="AC12" s="62">
        <f>+AB12/$R$12</f>
        <v>1</v>
      </c>
      <c r="AD12" s="55">
        <v>1</v>
      </c>
      <c r="AE12" s="62">
        <f>+AD12/$R$12</f>
        <v>1</v>
      </c>
      <c r="AF12" s="62"/>
      <c r="AG12" s="55">
        <v>1</v>
      </c>
      <c r="AH12" s="64">
        <f t="shared" ref="AH12:AH27" si="1">+AG12/R12</f>
        <v>1</v>
      </c>
      <c r="AI12" s="65"/>
      <c r="AJ12" s="62"/>
      <c r="AK12" s="65"/>
      <c r="AL12" s="62"/>
      <c r="AM12" s="65"/>
      <c r="AN12" s="62"/>
      <c r="AO12" s="65"/>
      <c r="AP12" s="62"/>
      <c r="AQ12" s="65"/>
      <c r="AR12" s="62"/>
      <c r="AS12" s="65"/>
      <c r="AT12" s="63"/>
      <c r="AU12" s="66">
        <f>+(Q12+Z12)/P12</f>
        <v>0.33333333333333331</v>
      </c>
      <c r="AV12" s="63"/>
      <c r="AW12" s="28"/>
      <c r="AX12" s="28"/>
    </row>
    <row r="13" spans="1:50" ht="74.25" customHeight="1">
      <c r="A13" s="53" t="s">
        <v>34</v>
      </c>
      <c r="B13" s="54" t="s">
        <v>35</v>
      </c>
      <c r="C13" s="55" t="s">
        <v>36</v>
      </c>
      <c r="D13" s="54" t="s">
        <v>37</v>
      </c>
      <c r="E13" s="56" t="s">
        <v>38</v>
      </c>
      <c r="F13" s="54" t="s">
        <v>39</v>
      </c>
      <c r="G13" s="55">
        <v>340</v>
      </c>
      <c r="H13" s="54" t="s">
        <v>45</v>
      </c>
      <c r="I13" s="55">
        <v>109</v>
      </c>
      <c r="J13" s="57" t="s">
        <v>46</v>
      </c>
      <c r="K13" s="55" t="s">
        <v>47</v>
      </c>
      <c r="L13" s="58">
        <v>1011</v>
      </c>
      <c r="M13" s="58">
        <v>4</v>
      </c>
      <c r="N13" s="59" t="s">
        <v>51</v>
      </c>
      <c r="O13" s="58" t="s">
        <v>44</v>
      </c>
      <c r="P13" s="60">
        <v>1</v>
      </c>
      <c r="Q13" s="60">
        <v>0</v>
      </c>
      <c r="R13" s="61">
        <v>1</v>
      </c>
      <c r="S13" s="61">
        <v>0</v>
      </c>
      <c r="T13" s="61">
        <v>0</v>
      </c>
      <c r="U13" s="61">
        <v>0</v>
      </c>
      <c r="V13" s="55">
        <v>0</v>
      </c>
      <c r="W13" s="62">
        <f>V13/R13</f>
        <v>0</v>
      </c>
      <c r="X13" s="55">
        <v>0</v>
      </c>
      <c r="Y13" s="62">
        <f>X13/R13</f>
        <v>0</v>
      </c>
      <c r="Z13" s="58">
        <v>0</v>
      </c>
      <c r="AA13" s="63">
        <f>+Z13/$R$13</f>
        <v>0</v>
      </c>
      <c r="AB13" s="55">
        <v>0</v>
      </c>
      <c r="AC13" s="62">
        <f>+AB13/$R$13</f>
        <v>0</v>
      </c>
      <c r="AD13" s="55">
        <v>0</v>
      </c>
      <c r="AE13" s="62">
        <f>+AD13/$R$13</f>
        <v>0</v>
      </c>
      <c r="AF13" s="62"/>
      <c r="AG13" s="55">
        <v>0</v>
      </c>
      <c r="AH13" s="64">
        <f t="shared" si="1"/>
        <v>0</v>
      </c>
      <c r="AI13" s="65"/>
      <c r="AJ13" s="62"/>
      <c r="AK13" s="65"/>
      <c r="AL13" s="62"/>
      <c r="AM13" s="65"/>
      <c r="AN13" s="62"/>
      <c r="AO13" s="65"/>
      <c r="AP13" s="62"/>
      <c r="AQ13" s="65"/>
      <c r="AR13" s="62"/>
      <c r="AS13" s="65"/>
      <c r="AT13" s="63"/>
      <c r="AU13" s="66">
        <f>+(Q13+Z13)/P13</f>
        <v>0</v>
      </c>
      <c r="AV13" s="63"/>
      <c r="AW13" s="28"/>
      <c r="AX13" s="28"/>
    </row>
    <row r="14" spans="1:50" ht="74.25" customHeight="1">
      <c r="A14" s="53" t="s">
        <v>34</v>
      </c>
      <c r="B14" s="54" t="s">
        <v>35</v>
      </c>
      <c r="C14" s="55" t="s">
        <v>36</v>
      </c>
      <c r="D14" s="54" t="s">
        <v>37</v>
      </c>
      <c r="E14" s="56" t="s">
        <v>38</v>
      </c>
      <c r="F14" s="54" t="s">
        <v>39</v>
      </c>
      <c r="G14" s="55">
        <v>340</v>
      </c>
      <c r="H14" s="54" t="s">
        <v>45</v>
      </c>
      <c r="I14" s="55">
        <v>109</v>
      </c>
      <c r="J14" s="57" t="s">
        <v>46</v>
      </c>
      <c r="K14" s="55" t="s">
        <v>47</v>
      </c>
      <c r="L14" s="58">
        <v>1011</v>
      </c>
      <c r="M14" s="58">
        <v>5</v>
      </c>
      <c r="N14" s="59" t="s">
        <v>52</v>
      </c>
      <c r="O14" s="67" t="s">
        <v>53</v>
      </c>
      <c r="P14" s="60">
        <v>19</v>
      </c>
      <c r="Q14" s="68">
        <v>19</v>
      </c>
      <c r="R14" s="69">
        <v>19</v>
      </c>
      <c r="S14" s="69">
        <v>19</v>
      </c>
      <c r="T14" s="69">
        <v>19</v>
      </c>
      <c r="U14" s="69">
        <v>19</v>
      </c>
      <c r="V14" s="55">
        <v>19</v>
      </c>
      <c r="W14" s="62">
        <f>V14/R14</f>
        <v>1</v>
      </c>
      <c r="X14" s="55">
        <v>19</v>
      </c>
      <c r="Y14" s="62">
        <f>X14/R14</f>
        <v>1</v>
      </c>
      <c r="Z14" s="58">
        <v>19</v>
      </c>
      <c r="AA14" s="63">
        <f>+Z14/$R$14</f>
        <v>1</v>
      </c>
      <c r="AB14" s="55">
        <v>19</v>
      </c>
      <c r="AC14" s="62">
        <f>+AB14/$R$14</f>
        <v>1</v>
      </c>
      <c r="AD14" s="55">
        <v>19</v>
      </c>
      <c r="AE14" s="62">
        <f>+AD14/$R$14</f>
        <v>1</v>
      </c>
      <c r="AF14" s="62"/>
      <c r="AG14" s="55">
        <v>19</v>
      </c>
      <c r="AH14" s="64">
        <f t="shared" si="1"/>
        <v>1</v>
      </c>
      <c r="AI14" s="65"/>
      <c r="AJ14" s="62"/>
      <c r="AK14" s="65"/>
      <c r="AL14" s="62"/>
      <c r="AM14" s="65"/>
      <c r="AN14" s="62"/>
      <c r="AO14" s="65"/>
      <c r="AP14" s="62"/>
      <c r="AQ14" s="65"/>
      <c r="AR14" s="62"/>
      <c r="AS14" s="65"/>
      <c r="AT14" s="63"/>
      <c r="AU14" s="70">
        <f>+(Q14+Z14)/(P14*5)</f>
        <v>0.4</v>
      </c>
      <c r="AV14" s="63"/>
      <c r="AW14" s="28"/>
      <c r="AX14" s="28"/>
    </row>
    <row r="15" spans="1:50" ht="74.25" customHeight="1">
      <c r="A15" s="44"/>
      <c r="B15" s="45"/>
      <c r="C15" s="45"/>
      <c r="D15" s="45"/>
      <c r="E15" s="46"/>
      <c r="F15" s="45"/>
      <c r="G15" s="45">
        <v>340</v>
      </c>
      <c r="H15" s="45"/>
      <c r="I15" s="45">
        <v>109</v>
      </c>
      <c r="J15" s="47" t="s">
        <v>46</v>
      </c>
      <c r="K15" s="45"/>
      <c r="L15" s="45"/>
      <c r="M15" s="45"/>
      <c r="N15" s="45"/>
      <c r="O15" s="45" t="s">
        <v>49</v>
      </c>
      <c r="P15" s="48">
        <f t="shared" ref="P15:V15" si="2">+P11</f>
        <v>172500</v>
      </c>
      <c r="Q15" s="48">
        <f t="shared" si="2"/>
        <v>812</v>
      </c>
      <c r="R15" s="48">
        <f t="shared" si="2"/>
        <v>157500</v>
      </c>
      <c r="S15" s="48">
        <f t="shared" si="2"/>
        <v>165000</v>
      </c>
      <c r="T15" s="48">
        <f t="shared" si="2"/>
        <v>172500</v>
      </c>
      <c r="U15" s="48">
        <f>+U11</f>
        <v>172500</v>
      </c>
      <c r="V15" s="48">
        <f t="shared" si="2"/>
        <v>3832</v>
      </c>
      <c r="W15" s="50">
        <f>+V15/$R$15</f>
        <v>2.433015873015873E-2</v>
      </c>
      <c r="X15" s="48">
        <f>+X11</f>
        <v>38232</v>
      </c>
      <c r="Y15" s="50">
        <f>+X15/$R$15</f>
        <v>0.24274285714285715</v>
      </c>
      <c r="Z15" s="48">
        <f>+Z11</f>
        <v>10591</v>
      </c>
      <c r="AA15" s="50">
        <f>+Z15/R$15</f>
        <v>6.724444444444444E-2</v>
      </c>
      <c r="AB15" s="48">
        <f>+AB11</f>
        <v>10591</v>
      </c>
      <c r="AC15" s="50">
        <f>+AB15/$R$15</f>
        <v>6.724444444444444E-2</v>
      </c>
      <c r="AD15" s="48">
        <f>+AD11</f>
        <v>21220</v>
      </c>
      <c r="AE15" s="50">
        <f>+AD15/$R$15</f>
        <v>0.13473015873015873</v>
      </c>
      <c r="AF15" s="50"/>
      <c r="AG15" s="48">
        <f>+AG11</f>
        <v>43477</v>
      </c>
      <c r="AH15" s="50">
        <f t="shared" si="1"/>
        <v>0.27604444444444443</v>
      </c>
      <c r="AI15" s="48">
        <f>+AI11</f>
        <v>0</v>
      </c>
      <c r="AJ15" s="50">
        <f>+AI15/$R$15</f>
        <v>0</v>
      </c>
      <c r="AK15" s="48">
        <f>+AK11</f>
        <v>0</v>
      </c>
      <c r="AL15" s="50">
        <f>+AK15/$R$15</f>
        <v>0</v>
      </c>
      <c r="AM15" s="48">
        <f>+AM11</f>
        <v>0</v>
      </c>
      <c r="AN15" s="50">
        <f>+AM15/$R$15</f>
        <v>0</v>
      </c>
      <c r="AO15" s="48">
        <f>+AO11</f>
        <v>0</v>
      </c>
      <c r="AP15" s="50">
        <f>+AO15/$R$15</f>
        <v>0</v>
      </c>
      <c r="AQ15" s="48">
        <f>+AQ11</f>
        <v>0</v>
      </c>
      <c r="AR15" s="50">
        <f>+AQ15/$R$15</f>
        <v>0</v>
      </c>
      <c r="AS15" s="48">
        <f>+AS11</f>
        <v>0</v>
      </c>
      <c r="AT15" s="50">
        <f>+AS15/$R$15</f>
        <v>0</v>
      </c>
      <c r="AU15" s="50"/>
      <c r="AV15" s="50"/>
      <c r="AW15" s="28"/>
      <c r="AX15" s="28"/>
    </row>
    <row r="16" spans="1:50" ht="74.25" customHeight="1">
      <c r="A16" s="31" t="s">
        <v>34</v>
      </c>
      <c r="B16" s="32" t="s">
        <v>35</v>
      </c>
      <c r="C16" s="33" t="s">
        <v>36</v>
      </c>
      <c r="D16" s="32" t="s">
        <v>37</v>
      </c>
      <c r="E16" s="34" t="s">
        <v>38</v>
      </c>
      <c r="F16" s="32" t="s">
        <v>39</v>
      </c>
      <c r="G16" s="33">
        <v>341</v>
      </c>
      <c r="H16" s="32" t="s">
        <v>54</v>
      </c>
      <c r="I16" s="33">
        <v>110</v>
      </c>
      <c r="J16" s="35" t="s">
        <v>55</v>
      </c>
      <c r="K16" s="33" t="s">
        <v>56</v>
      </c>
      <c r="L16" s="36">
        <v>1011</v>
      </c>
      <c r="M16" s="36">
        <v>6</v>
      </c>
      <c r="N16" s="37" t="s">
        <v>54</v>
      </c>
      <c r="O16" s="36" t="s">
        <v>49</v>
      </c>
      <c r="P16" s="51">
        <v>95</v>
      </c>
      <c r="Q16" s="51">
        <v>61</v>
      </c>
      <c r="R16" s="51">
        <v>71</v>
      </c>
      <c r="S16" s="51">
        <v>81</v>
      </c>
      <c r="T16" s="51">
        <v>91</v>
      </c>
      <c r="U16" s="51">
        <v>95</v>
      </c>
      <c r="V16" s="36">
        <v>61</v>
      </c>
      <c r="W16" s="41">
        <f>V16/R16</f>
        <v>0.85915492957746475</v>
      </c>
      <c r="X16" s="36">
        <f>61</f>
        <v>61</v>
      </c>
      <c r="Y16" s="41">
        <f>X16/R16</f>
        <v>0.85915492957746475</v>
      </c>
      <c r="Z16" s="36">
        <v>61</v>
      </c>
      <c r="AA16" s="41">
        <f>+Z16/$R$16</f>
        <v>0.85915492957746475</v>
      </c>
      <c r="AB16" s="36">
        <v>61</v>
      </c>
      <c r="AC16" s="41">
        <f>+AB16/$R$16</f>
        <v>0.85915492957746475</v>
      </c>
      <c r="AD16" s="36">
        <v>61</v>
      </c>
      <c r="AE16" s="41">
        <f>+AD16/$R$16</f>
        <v>0.85915492957746475</v>
      </c>
      <c r="AF16" s="41"/>
      <c r="AG16" s="36">
        <v>61</v>
      </c>
      <c r="AH16" s="71">
        <f t="shared" si="1"/>
        <v>0.85915492957746475</v>
      </c>
      <c r="AI16" s="52"/>
      <c r="AJ16" s="41"/>
      <c r="AK16" s="52"/>
      <c r="AL16" s="41"/>
      <c r="AM16" s="52"/>
      <c r="AN16" s="41"/>
      <c r="AO16" s="52"/>
      <c r="AP16" s="41"/>
      <c r="AQ16" s="52"/>
      <c r="AR16" s="41"/>
      <c r="AS16" s="52"/>
      <c r="AT16" s="41"/>
      <c r="AU16" s="41">
        <f>+(Z16-51)/(P16-51)</f>
        <v>0.22727272727272727</v>
      </c>
      <c r="AV16" s="41"/>
      <c r="AW16" s="28"/>
      <c r="AX16" s="28"/>
    </row>
    <row r="17" spans="1:50" ht="74.25" customHeight="1">
      <c r="A17" s="44"/>
      <c r="B17" s="45"/>
      <c r="C17" s="45"/>
      <c r="D17" s="45"/>
      <c r="E17" s="46"/>
      <c r="F17" s="45"/>
      <c r="G17" s="45">
        <v>341</v>
      </c>
      <c r="H17" s="45"/>
      <c r="I17" s="45">
        <v>110</v>
      </c>
      <c r="J17" s="47" t="s">
        <v>55</v>
      </c>
      <c r="K17" s="45"/>
      <c r="L17" s="45"/>
      <c r="M17" s="45"/>
      <c r="N17" s="45"/>
      <c r="O17" s="45" t="s">
        <v>49</v>
      </c>
      <c r="P17" s="48">
        <f t="shared" ref="P17:V17" si="3">+P16</f>
        <v>95</v>
      </c>
      <c r="Q17" s="48">
        <f t="shared" si="3"/>
        <v>61</v>
      </c>
      <c r="R17" s="48">
        <f t="shared" si="3"/>
        <v>71</v>
      </c>
      <c r="S17" s="48">
        <f t="shared" si="3"/>
        <v>81</v>
      </c>
      <c r="T17" s="48">
        <f t="shared" si="3"/>
        <v>91</v>
      </c>
      <c r="U17" s="48">
        <f t="shared" si="3"/>
        <v>95</v>
      </c>
      <c r="V17" s="45">
        <f t="shared" si="3"/>
        <v>61</v>
      </c>
      <c r="W17" s="50">
        <f>+V17/$R$17</f>
        <v>0.85915492957746475</v>
      </c>
      <c r="X17" s="45">
        <f>+X16</f>
        <v>61</v>
      </c>
      <c r="Y17" s="50">
        <f>+X17/$R$17</f>
        <v>0.85915492957746475</v>
      </c>
      <c r="Z17" s="45">
        <f>+Z16</f>
        <v>61</v>
      </c>
      <c r="AA17" s="50">
        <f>+Z17/$R$17</f>
        <v>0.85915492957746475</v>
      </c>
      <c r="AB17" s="45">
        <f>+AB16</f>
        <v>61</v>
      </c>
      <c r="AC17" s="50">
        <f>+AB17/$R$17</f>
        <v>0.85915492957746475</v>
      </c>
      <c r="AD17" s="45">
        <f>+AD16</f>
        <v>61</v>
      </c>
      <c r="AE17" s="50">
        <f>+AD17/$R$17</f>
        <v>0.85915492957746475</v>
      </c>
      <c r="AF17" s="50"/>
      <c r="AG17" s="45">
        <f>+AG16</f>
        <v>61</v>
      </c>
      <c r="AH17" s="50">
        <f t="shared" si="1"/>
        <v>0.85915492957746475</v>
      </c>
      <c r="AI17" s="49">
        <f>+AI16</f>
        <v>0</v>
      </c>
      <c r="AJ17" s="50">
        <f>+AI17/$R$17</f>
        <v>0</v>
      </c>
      <c r="AK17" s="49">
        <f>+AK16</f>
        <v>0</v>
      </c>
      <c r="AL17" s="50">
        <f>+AK17/$R$17</f>
        <v>0</v>
      </c>
      <c r="AM17" s="49">
        <f>+AM16</f>
        <v>0</v>
      </c>
      <c r="AN17" s="50">
        <f>+AM17/$R$17</f>
        <v>0</v>
      </c>
      <c r="AO17" s="49">
        <f>+AO16</f>
        <v>0</v>
      </c>
      <c r="AP17" s="50">
        <f>+AO17/$R$17</f>
        <v>0</v>
      </c>
      <c r="AQ17" s="49">
        <f>+AQ16</f>
        <v>0</v>
      </c>
      <c r="AR17" s="50">
        <f>+AQ17/$R$17</f>
        <v>0</v>
      </c>
      <c r="AS17" s="49">
        <f>+AS16</f>
        <v>0</v>
      </c>
      <c r="AT17" s="50">
        <f>+AS17/$R$17</f>
        <v>0</v>
      </c>
      <c r="AU17" s="50"/>
      <c r="AV17" s="50"/>
      <c r="AW17" s="28"/>
      <c r="AX17" s="28"/>
    </row>
    <row r="18" spans="1:50" ht="74.25" customHeight="1">
      <c r="A18" s="31" t="s">
        <v>34</v>
      </c>
      <c r="B18" s="32" t="s">
        <v>35</v>
      </c>
      <c r="C18" s="33" t="s">
        <v>36</v>
      </c>
      <c r="D18" s="32" t="s">
        <v>37</v>
      </c>
      <c r="E18" s="34" t="s">
        <v>38</v>
      </c>
      <c r="F18" s="32" t="s">
        <v>39</v>
      </c>
      <c r="G18" s="33">
        <v>342</v>
      </c>
      <c r="H18" s="32" t="s">
        <v>57</v>
      </c>
      <c r="I18" s="33">
        <v>111</v>
      </c>
      <c r="J18" s="35" t="s">
        <v>58</v>
      </c>
      <c r="K18" s="33" t="s">
        <v>59</v>
      </c>
      <c r="L18" s="36">
        <v>1011</v>
      </c>
      <c r="M18" s="36">
        <v>7</v>
      </c>
      <c r="N18" s="37" t="s">
        <v>57</v>
      </c>
      <c r="O18" s="36" t="s">
        <v>49</v>
      </c>
      <c r="P18" s="51">
        <v>12</v>
      </c>
      <c r="Q18" s="51">
        <v>6</v>
      </c>
      <c r="R18" s="51">
        <v>8</v>
      </c>
      <c r="S18" s="51">
        <v>10</v>
      </c>
      <c r="T18" s="51">
        <v>12</v>
      </c>
      <c r="U18" s="51">
        <v>12</v>
      </c>
      <c r="V18" s="36">
        <v>6</v>
      </c>
      <c r="W18" s="41">
        <f>V18/R18</f>
        <v>0.75</v>
      </c>
      <c r="X18" s="36">
        <v>6</v>
      </c>
      <c r="Y18" s="41">
        <f>X18/R18</f>
        <v>0.75</v>
      </c>
      <c r="Z18" s="36">
        <v>6</v>
      </c>
      <c r="AA18" s="41">
        <f>+Z18/$R$18</f>
        <v>0.75</v>
      </c>
      <c r="AB18" s="36">
        <v>6</v>
      </c>
      <c r="AC18" s="41">
        <f>+AB18/$R$18</f>
        <v>0.75</v>
      </c>
      <c r="AD18" s="36">
        <v>6</v>
      </c>
      <c r="AE18" s="41">
        <f>+AD18/$R$18</f>
        <v>0.75</v>
      </c>
      <c r="AF18" s="41"/>
      <c r="AG18" s="36">
        <v>6</v>
      </c>
      <c r="AH18" s="71">
        <f t="shared" si="1"/>
        <v>0.75</v>
      </c>
      <c r="AI18" s="52"/>
      <c r="AJ18" s="41"/>
      <c r="AK18" s="52"/>
      <c r="AL18" s="41"/>
      <c r="AM18" s="52"/>
      <c r="AN18" s="41"/>
      <c r="AO18" s="52"/>
      <c r="AP18" s="41"/>
      <c r="AQ18" s="52"/>
      <c r="AR18" s="41"/>
      <c r="AS18" s="52"/>
      <c r="AT18" s="41"/>
      <c r="AU18" s="41">
        <f>+(Z18-6)/(P18-6)</f>
        <v>0</v>
      </c>
      <c r="AV18" s="41"/>
      <c r="AW18" s="28"/>
      <c r="AX18" s="28"/>
    </row>
    <row r="19" spans="1:50" ht="74.25" customHeight="1">
      <c r="A19" s="44"/>
      <c r="B19" s="45"/>
      <c r="C19" s="45"/>
      <c r="D19" s="45"/>
      <c r="E19" s="46"/>
      <c r="F19" s="45"/>
      <c r="G19" s="45">
        <v>342</v>
      </c>
      <c r="H19" s="45"/>
      <c r="I19" s="45">
        <v>111</v>
      </c>
      <c r="J19" s="47" t="s">
        <v>58</v>
      </c>
      <c r="K19" s="45"/>
      <c r="L19" s="45"/>
      <c r="M19" s="45"/>
      <c r="N19" s="45"/>
      <c r="O19" s="45" t="s">
        <v>49</v>
      </c>
      <c r="P19" s="48">
        <f t="shared" ref="P19:V19" si="4">+P18</f>
        <v>12</v>
      </c>
      <c r="Q19" s="48">
        <f t="shared" si="4"/>
        <v>6</v>
      </c>
      <c r="R19" s="48">
        <f t="shared" si="4"/>
        <v>8</v>
      </c>
      <c r="S19" s="48">
        <f t="shared" si="4"/>
        <v>10</v>
      </c>
      <c r="T19" s="48">
        <f t="shared" si="4"/>
        <v>12</v>
      </c>
      <c r="U19" s="48">
        <f t="shared" si="4"/>
        <v>12</v>
      </c>
      <c r="V19" s="45">
        <f t="shared" si="4"/>
        <v>6</v>
      </c>
      <c r="W19" s="50">
        <f>+V19/$R$19</f>
        <v>0.75</v>
      </c>
      <c r="X19" s="45">
        <f>+X18</f>
        <v>6</v>
      </c>
      <c r="Y19" s="50">
        <f>+X19/$R$19</f>
        <v>0.75</v>
      </c>
      <c r="Z19" s="45">
        <f>+Z18</f>
        <v>6</v>
      </c>
      <c r="AA19" s="50">
        <f>+Z19/$R$19</f>
        <v>0.75</v>
      </c>
      <c r="AB19" s="45">
        <f>+AB18</f>
        <v>6</v>
      </c>
      <c r="AC19" s="50">
        <f>+AB19/$R$19</f>
        <v>0.75</v>
      </c>
      <c r="AD19" s="45">
        <f>+AD18</f>
        <v>6</v>
      </c>
      <c r="AE19" s="50">
        <f>+AD19/$R$19</f>
        <v>0.75</v>
      </c>
      <c r="AF19" s="50"/>
      <c r="AG19" s="45">
        <f>+AG18</f>
        <v>6</v>
      </c>
      <c r="AH19" s="50">
        <f t="shared" si="1"/>
        <v>0.75</v>
      </c>
      <c r="AI19" s="49">
        <f>+AI18</f>
        <v>0</v>
      </c>
      <c r="AJ19" s="50">
        <f>+AI19/$R$19</f>
        <v>0</v>
      </c>
      <c r="AK19" s="49">
        <f>+AK18</f>
        <v>0</v>
      </c>
      <c r="AL19" s="50">
        <f>+AK19/$R$19</f>
        <v>0</v>
      </c>
      <c r="AM19" s="49">
        <f>+AM18</f>
        <v>0</v>
      </c>
      <c r="AN19" s="50">
        <f>+AM19/$R$19</f>
        <v>0</v>
      </c>
      <c r="AO19" s="49">
        <f>+AO18</f>
        <v>0</v>
      </c>
      <c r="AP19" s="50">
        <f>+AO19/$R$19</f>
        <v>0</v>
      </c>
      <c r="AQ19" s="49">
        <f>+AQ18</f>
        <v>0</v>
      </c>
      <c r="AR19" s="50">
        <f>+AQ19/$R$19</f>
        <v>0</v>
      </c>
      <c r="AS19" s="49">
        <f>+AS18</f>
        <v>0</v>
      </c>
      <c r="AT19" s="50">
        <f>+AS19/$R$19</f>
        <v>0</v>
      </c>
      <c r="AU19" s="50"/>
      <c r="AV19" s="50"/>
      <c r="AW19" s="28"/>
      <c r="AX19" s="28"/>
    </row>
    <row r="20" spans="1:50" ht="74.25" customHeight="1">
      <c r="A20" s="31" t="s">
        <v>34</v>
      </c>
      <c r="B20" s="32" t="s">
        <v>35</v>
      </c>
      <c r="C20" s="33" t="s">
        <v>36</v>
      </c>
      <c r="D20" s="32" t="s">
        <v>37</v>
      </c>
      <c r="E20" s="34" t="s">
        <v>38</v>
      </c>
      <c r="F20" s="32" t="s">
        <v>39</v>
      </c>
      <c r="G20" s="33">
        <v>343</v>
      </c>
      <c r="H20" s="32" t="s">
        <v>60</v>
      </c>
      <c r="I20" s="33">
        <v>112</v>
      </c>
      <c r="J20" s="35" t="s">
        <v>61</v>
      </c>
      <c r="K20" s="33" t="s">
        <v>62</v>
      </c>
      <c r="L20" s="36">
        <v>1011</v>
      </c>
      <c r="M20" s="36">
        <v>8</v>
      </c>
      <c r="N20" s="37" t="s">
        <v>60</v>
      </c>
      <c r="O20" s="36" t="s">
        <v>49</v>
      </c>
      <c r="P20" s="51">
        <v>9</v>
      </c>
      <c r="Q20" s="51">
        <v>0</v>
      </c>
      <c r="R20" s="51">
        <v>4</v>
      </c>
      <c r="S20" s="51">
        <v>7</v>
      </c>
      <c r="T20" s="51">
        <v>9</v>
      </c>
      <c r="U20" s="51">
        <v>9</v>
      </c>
      <c r="V20" s="36">
        <v>4</v>
      </c>
      <c r="W20" s="41">
        <f>V20/R20</f>
        <v>1</v>
      </c>
      <c r="X20" s="36">
        <v>4</v>
      </c>
      <c r="Y20" s="41">
        <f>X20/R20</f>
        <v>1</v>
      </c>
      <c r="Z20" s="36">
        <v>4</v>
      </c>
      <c r="AA20" s="41">
        <f>+Z20/$R$20</f>
        <v>1</v>
      </c>
      <c r="AB20" s="36">
        <v>4</v>
      </c>
      <c r="AC20" s="41">
        <f>+AB20/$R$20</f>
        <v>1</v>
      </c>
      <c r="AD20" s="36">
        <v>4</v>
      </c>
      <c r="AE20" s="41">
        <f>+AD20/$R$20</f>
        <v>1</v>
      </c>
      <c r="AF20" s="41"/>
      <c r="AG20" s="36">
        <v>4</v>
      </c>
      <c r="AH20" s="71">
        <f t="shared" si="1"/>
        <v>1</v>
      </c>
      <c r="AI20" s="52"/>
      <c r="AJ20" s="41"/>
      <c r="AK20" s="52"/>
      <c r="AL20" s="41"/>
      <c r="AM20" s="52"/>
      <c r="AN20" s="41"/>
      <c r="AO20" s="52"/>
      <c r="AP20" s="41"/>
      <c r="AQ20" s="52"/>
      <c r="AR20" s="41"/>
      <c r="AS20" s="52"/>
      <c r="AT20" s="41"/>
      <c r="AU20" s="41">
        <f>+Z20/P20</f>
        <v>0.44444444444444442</v>
      </c>
      <c r="AV20" s="41"/>
      <c r="AW20" s="28"/>
      <c r="AX20" s="28"/>
    </row>
    <row r="21" spans="1:50" ht="74.25" customHeight="1">
      <c r="A21" s="44"/>
      <c r="B21" s="45"/>
      <c r="C21" s="45"/>
      <c r="D21" s="45"/>
      <c r="E21" s="46"/>
      <c r="F21" s="45"/>
      <c r="G21" s="45">
        <v>343</v>
      </c>
      <c r="H21" s="45"/>
      <c r="I21" s="45">
        <v>112</v>
      </c>
      <c r="J21" s="47" t="s">
        <v>61</v>
      </c>
      <c r="K21" s="45"/>
      <c r="L21" s="45"/>
      <c r="M21" s="45"/>
      <c r="N21" s="45"/>
      <c r="O21" s="45" t="s">
        <v>49</v>
      </c>
      <c r="P21" s="48">
        <f t="shared" ref="P21:V21" si="5">+P20</f>
        <v>9</v>
      </c>
      <c r="Q21" s="48">
        <f t="shared" si="5"/>
        <v>0</v>
      </c>
      <c r="R21" s="48">
        <f t="shared" si="5"/>
        <v>4</v>
      </c>
      <c r="S21" s="48">
        <f t="shared" si="5"/>
        <v>7</v>
      </c>
      <c r="T21" s="48">
        <f t="shared" si="5"/>
        <v>9</v>
      </c>
      <c r="U21" s="48">
        <f t="shared" si="5"/>
        <v>9</v>
      </c>
      <c r="V21" s="45">
        <f t="shared" si="5"/>
        <v>4</v>
      </c>
      <c r="W21" s="50">
        <f>+V21/$R$21</f>
        <v>1</v>
      </c>
      <c r="X21" s="45">
        <f>+X20</f>
        <v>4</v>
      </c>
      <c r="Y21" s="50">
        <f>+X21/$R$21</f>
        <v>1</v>
      </c>
      <c r="Z21" s="45">
        <f>+Z20</f>
        <v>4</v>
      </c>
      <c r="AA21" s="50">
        <f>+Z21/$R$21</f>
        <v>1</v>
      </c>
      <c r="AB21" s="45">
        <f>+AB20</f>
        <v>4</v>
      </c>
      <c r="AC21" s="50">
        <f>+AB21/$R$21</f>
        <v>1</v>
      </c>
      <c r="AD21" s="45">
        <f>+AD20</f>
        <v>4</v>
      </c>
      <c r="AE21" s="50">
        <f>+AD21/$R$21</f>
        <v>1</v>
      </c>
      <c r="AF21" s="50"/>
      <c r="AG21" s="45">
        <f>+AG20</f>
        <v>4</v>
      </c>
      <c r="AH21" s="50">
        <f t="shared" si="1"/>
        <v>1</v>
      </c>
      <c r="AI21" s="49">
        <f>+AI20</f>
        <v>0</v>
      </c>
      <c r="AJ21" s="50">
        <f>+AI21/$R$21</f>
        <v>0</v>
      </c>
      <c r="AK21" s="49">
        <f>+AK20</f>
        <v>0</v>
      </c>
      <c r="AL21" s="50">
        <f>+AK21/$R$21</f>
        <v>0</v>
      </c>
      <c r="AM21" s="49">
        <f>+AM20</f>
        <v>0</v>
      </c>
      <c r="AN21" s="50">
        <f>+AM21/$R$21</f>
        <v>0</v>
      </c>
      <c r="AO21" s="49">
        <f>+AO20</f>
        <v>0</v>
      </c>
      <c r="AP21" s="50">
        <f>+AO21/$R$21</f>
        <v>0</v>
      </c>
      <c r="AQ21" s="49">
        <f>+AQ20</f>
        <v>0</v>
      </c>
      <c r="AR21" s="50">
        <f>+AQ21/$R$21</f>
        <v>0</v>
      </c>
      <c r="AS21" s="49">
        <f>+AS20</f>
        <v>0</v>
      </c>
      <c r="AT21" s="50">
        <f>+AS21/$R$21</f>
        <v>0</v>
      </c>
      <c r="AU21" s="50"/>
      <c r="AV21" s="50"/>
      <c r="AW21" s="28"/>
      <c r="AX21" s="28"/>
    </row>
    <row r="22" spans="1:50" ht="74.25" customHeight="1">
      <c r="A22" s="31" t="s">
        <v>34</v>
      </c>
      <c r="B22" s="32" t="s">
        <v>35</v>
      </c>
      <c r="C22" s="33" t="s">
        <v>36</v>
      </c>
      <c r="D22" s="32" t="s">
        <v>37</v>
      </c>
      <c r="E22" s="34" t="s">
        <v>38</v>
      </c>
      <c r="F22" s="32" t="s">
        <v>39</v>
      </c>
      <c r="G22" s="33">
        <v>344</v>
      </c>
      <c r="H22" s="32" t="s">
        <v>63</v>
      </c>
      <c r="I22" s="33">
        <v>113</v>
      </c>
      <c r="J22" s="35" t="s">
        <v>63</v>
      </c>
      <c r="K22" s="33" t="s">
        <v>62</v>
      </c>
      <c r="L22" s="36">
        <v>1011</v>
      </c>
      <c r="M22" s="36">
        <v>9</v>
      </c>
      <c r="N22" s="37" t="s">
        <v>64</v>
      </c>
      <c r="O22" s="36" t="s">
        <v>49</v>
      </c>
      <c r="P22" s="51">
        <v>50</v>
      </c>
      <c r="Q22" s="51">
        <v>0</v>
      </c>
      <c r="R22" s="51">
        <v>40</v>
      </c>
      <c r="S22" s="51">
        <v>40</v>
      </c>
      <c r="T22" s="51">
        <v>47</v>
      </c>
      <c r="U22" s="51">
        <v>50</v>
      </c>
      <c r="V22" s="36">
        <v>0</v>
      </c>
      <c r="W22" s="41">
        <f>V22/R22</f>
        <v>0</v>
      </c>
      <c r="X22" s="36">
        <v>0</v>
      </c>
      <c r="Y22" s="41">
        <f>X22/R22</f>
        <v>0</v>
      </c>
      <c r="Z22" s="36">
        <v>0</v>
      </c>
      <c r="AA22" s="41">
        <f>+Z22/$R$22</f>
        <v>0</v>
      </c>
      <c r="AB22" s="36">
        <v>0</v>
      </c>
      <c r="AC22" s="41">
        <f>+AB22/$R$22</f>
        <v>0</v>
      </c>
      <c r="AD22" s="36">
        <v>0</v>
      </c>
      <c r="AE22" s="41">
        <f>+AD22/$R$22</f>
        <v>0</v>
      </c>
      <c r="AF22" s="41"/>
      <c r="AG22" s="36">
        <v>0</v>
      </c>
      <c r="AH22" s="71">
        <f t="shared" si="1"/>
        <v>0</v>
      </c>
      <c r="AI22" s="52"/>
      <c r="AJ22" s="41"/>
      <c r="AK22" s="52"/>
      <c r="AL22" s="41"/>
      <c r="AM22" s="52"/>
      <c r="AN22" s="41"/>
      <c r="AO22" s="52"/>
      <c r="AP22" s="41"/>
      <c r="AQ22" s="52"/>
      <c r="AR22" s="41"/>
      <c r="AS22" s="52"/>
      <c r="AT22" s="41"/>
      <c r="AU22" s="41">
        <f>+Z22/P22</f>
        <v>0</v>
      </c>
      <c r="AV22" s="41"/>
      <c r="AW22" s="28"/>
      <c r="AX22" s="28"/>
    </row>
    <row r="23" spans="1:50" ht="74.25" customHeight="1">
      <c r="A23" s="44"/>
      <c r="B23" s="45"/>
      <c r="C23" s="45"/>
      <c r="D23" s="45"/>
      <c r="E23" s="46"/>
      <c r="F23" s="45"/>
      <c r="G23" s="45">
        <v>344</v>
      </c>
      <c r="H23" s="45"/>
      <c r="I23" s="45">
        <v>113</v>
      </c>
      <c r="J23" s="47" t="s">
        <v>63</v>
      </c>
      <c r="K23" s="45"/>
      <c r="L23" s="45"/>
      <c r="M23" s="45"/>
      <c r="N23" s="45"/>
      <c r="O23" s="45" t="s">
        <v>49</v>
      </c>
      <c r="P23" s="48">
        <f t="shared" ref="P23:V23" si="6">+P22</f>
        <v>50</v>
      </c>
      <c r="Q23" s="48">
        <f t="shared" si="6"/>
        <v>0</v>
      </c>
      <c r="R23" s="48">
        <f t="shared" si="6"/>
        <v>40</v>
      </c>
      <c r="S23" s="48">
        <f t="shared" si="6"/>
        <v>40</v>
      </c>
      <c r="T23" s="48">
        <f t="shared" si="6"/>
        <v>47</v>
      </c>
      <c r="U23" s="48">
        <f t="shared" si="6"/>
        <v>50</v>
      </c>
      <c r="V23" s="45">
        <f t="shared" si="6"/>
        <v>0</v>
      </c>
      <c r="W23" s="50">
        <f>+V23/$R$23</f>
        <v>0</v>
      </c>
      <c r="X23" s="45">
        <f>+X22</f>
        <v>0</v>
      </c>
      <c r="Y23" s="50">
        <f>+X23/$R$23</f>
        <v>0</v>
      </c>
      <c r="Z23" s="45">
        <f>+Z22</f>
        <v>0</v>
      </c>
      <c r="AA23" s="50">
        <f>+Z23/$R$23</f>
        <v>0</v>
      </c>
      <c r="AB23" s="45">
        <f>+AB22</f>
        <v>0</v>
      </c>
      <c r="AC23" s="50">
        <f>+AB23/$R$23</f>
        <v>0</v>
      </c>
      <c r="AD23" s="45">
        <f>+AD22</f>
        <v>0</v>
      </c>
      <c r="AE23" s="50">
        <f>+AD23/$R$23</f>
        <v>0</v>
      </c>
      <c r="AF23" s="50"/>
      <c r="AG23" s="45">
        <f>+AG22</f>
        <v>0</v>
      </c>
      <c r="AH23" s="50">
        <f t="shared" si="1"/>
        <v>0</v>
      </c>
      <c r="AI23" s="49">
        <f>+AI22</f>
        <v>0</v>
      </c>
      <c r="AJ23" s="50">
        <f>+AI23/$R$23</f>
        <v>0</v>
      </c>
      <c r="AK23" s="49">
        <f>+AK22</f>
        <v>0</v>
      </c>
      <c r="AL23" s="50">
        <f>+AK23/$R$23</f>
        <v>0</v>
      </c>
      <c r="AM23" s="49">
        <f>+AM22</f>
        <v>0</v>
      </c>
      <c r="AN23" s="50">
        <f>+AM23/$R$23</f>
        <v>0</v>
      </c>
      <c r="AO23" s="49">
        <f>+AO22</f>
        <v>0</v>
      </c>
      <c r="AP23" s="50">
        <f>+AO23/$R$23</f>
        <v>0</v>
      </c>
      <c r="AQ23" s="49">
        <f>+AQ22</f>
        <v>0</v>
      </c>
      <c r="AR23" s="50">
        <f>+AQ23/$R$23</f>
        <v>0</v>
      </c>
      <c r="AS23" s="49">
        <f>+AS22</f>
        <v>0</v>
      </c>
      <c r="AT23" s="50">
        <f>+AS23/$R$23</f>
        <v>0</v>
      </c>
      <c r="AU23" s="50"/>
      <c r="AV23" s="50"/>
      <c r="AW23" s="28"/>
      <c r="AX23" s="28"/>
    </row>
    <row r="24" spans="1:50" ht="74.25" customHeight="1">
      <c r="A24" s="31" t="s">
        <v>34</v>
      </c>
      <c r="B24" s="32" t="s">
        <v>35</v>
      </c>
      <c r="C24" s="33" t="s">
        <v>36</v>
      </c>
      <c r="D24" s="32" t="s">
        <v>37</v>
      </c>
      <c r="E24" s="34" t="s">
        <v>38</v>
      </c>
      <c r="F24" s="32" t="s">
        <v>39</v>
      </c>
      <c r="G24" s="33">
        <v>345</v>
      </c>
      <c r="H24" s="32" t="s">
        <v>65</v>
      </c>
      <c r="I24" s="33">
        <v>114</v>
      </c>
      <c r="J24" s="35" t="s">
        <v>66</v>
      </c>
      <c r="K24" s="33" t="s">
        <v>67</v>
      </c>
      <c r="L24" s="36">
        <v>1011</v>
      </c>
      <c r="M24" s="36">
        <v>10</v>
      </c>
      <c r="N24" s="37" t="s">
        <v>65</v>
      </c>
      <c r="O24" s="36" t="s">
        <v>44</v>
      </c>
      <c r="P24" s="51">
        <v>50</v>
      </c>
      <c r="Q24" s="51">
        <v>0</v>
      </c>
      <c r="R24" s="51">
        <v>15</v>
      </c>
      <c r="S24" s="51">
        <v>16</v>
      </c>
      <c r="T24" s="51">
        <v>16</v>
      </c>
      <c r="U24" s="51">
        <v>3</v>
      </c>
      <c r="V24" s="36">
        <v>0</v>
      </c>
      <c r="W24" s="41">
        <f>V24/R24</f>
        <v>0</v>
      </c>
      <c r="X24" s="36">
        <v>0</v>
      </c>
      <c r="Y24" s="41">
        <f>X24/R24</f>
        <v>0</v>
      </c>
      <c r="Z24" s="36">
        <v>0</v>
      </c>
      <c r="AA24" s="41">
        <f>+Z24/$R$24</f>
        <v>0</v>
      </c>
      <c r="AB24" s="36">
        <v>0</v>
      </c>
      <c r="AC24" s="41">
        <f>+AB24/$R$24</f>
        <v>0</v>
      </c>
      <c r="AD24" s="36">
        <v>0</v>
      </c>
      <c r="AE24" s="41">
        <f>+AD24/$R$24</f>
        <v>0</v>
      </c>
      <c r="AF24" s="41"/>
      <c r="AG24" s="36">
        <v>4</v>
      </c>
      <c r="AH24" s="71">
        <f t="shared" si="1"/>
        <v>0.26666666666666666</v>
      </c>
      <c r="AI24" s="52"/>
      <c r="AJ24" s="41"/>
      <c r="AK24" s="52"/>
      <c r="AL24" s="41"/>
      <c r="AM24" s="52"/>
      <c r="AN24" s="41"/>
      <c r="AO24" s="52"/>
      <c r="AP24" s="41"/>
      <c r="AQ24" s="52"/>
      <c r="AR24" s="41"/>
      <c r="AS24" s="52"/>
      <c r="AT24" s="41"/>
      <c r="AU24" s="40">
        <f>+(Q24+Z24)/P24</f>
        <v>0</v>
      </c>
      <c r="AV24" s="41"/>
      <c r="AW24" s="28"/>
      <c r="AX24" s="28"/>
    </row>
    <row r="25" spans="1:50" ht="74.25" customHeight="1">
      <c r="A25" s="53" t="s">
        <v>34</v>
      </c>
      <c r="B25" s="54" t="s">
        <v>35</v>
      </c>
      <c r="C25" s="55" t="s">
        <v>36</v>
      </c>
      <c r="D25" s="54" t="s">
        <v>37</v>
      </c>
      <c r="E25" s="56" t="s">
        <v>38</v>
      </c>
      <c r="F25" s="54" t="s">
        <v>39</v>
      </c>
      <c r="G25" s="55">
        <v>345</v>
      </c>
      <c r="H25" s="57" t="s">
        <v>65</v>
      </c>
      <c r="I25" s="55">
        <v>114</v>
      </c>
      <c r="J25" s="57" t="s">
        <v>66</v>
      </c>
      <c r="K25" s="55" t="s">
        <v>67</v>
      </c>
      <c r="L25" s="58">
        <v>1011</v>
      </c>
      <c r="M25" s="58">
        <v>11</v>
      </c>
      <c r="N25" s="59" t="s">
        <v>68</v>
      </c>
      <c r="O25" s="58" t="s">
        <v>44</v>
      </c>
      <c r="P25" s="60">
        <v>30</v>
      </c>
      <c r="Q25" s="60">
        <v>2</v>
      </c>
      <c r="R25" s="61">
        <v>8</v>
      </c>
      <c r="S25" s="61">
        <v>8</v>
      </c>
      <c r="T25" s="61">
        <v>8</v>
      </c>
      <c r="U25" s="61">
        <v>4</v>
      </c>
      <c r="V25" s="55">
        <v>0</v>
      </c>
      <c r="W25" s="62">
        <f>V25/R25</f>
        <v>0</v>
      </c>
      <c r="X25" s="55">
        <v>0</v>
      </c>
      <c r="Y25" s="62">
        <f>X25/R25</f>
        <v>0</v>
      </c>
      <c r="Z25" s="58">
        <v>0</v>
      </c>
      <c r="AA25" s="72">
        <f>+Z25/$R$25</f>
        <v>0</v>
      </c>
      <c r="AB25" s="55">
        <v>0</v>
      </c>
      <c r="AC25" s="73">
        <f>+AB25/$R$25</f>
        <v>0</v>
      </c>
      <c r="AD25" s="55">
        <v>0</v>
      </c>
      <c r="AE25" s="73">
        <f>+AD25/$R$25</f>
        <v>0</v>
      </c>
      <c r="AF25" s="73"/>
      <c r="AG25" s="55">
        <v>6</v>
      </c>
      <c r="AH25" s="64">
        <f t="shared" si="1"/>
        <v>0.75</v>
      </c>
      <c r="AI25" s="65"/>
      <c r="AJ25" s="62"/>
      <c r="AK25" s="65"/>
      <c r="AL25" s="62"/>
      <c r="AM25" s="65"/>
      <c r="AN25" s="62"/>
      <c r="AO25" s="65"/>
      <c r="AP25" s="62"/>
      <c r="AQ25" s="65"/>
      <c r="AR25" s="62"/>
      <c r="AS25" s="65"/>
      <c r="AT25" s="63"/>
      <c r="AU25" s="66">
        <f>+(Q25+Z25)/P25</f>
        <v>6.6666666666666666E-2</v>
      </c>
      <c r="AV25" s="63"/>
      <c r="AW25" s="28"/>
      <c r="AX25" s="28"/>
    </row>
    <row r="26" spans="1:50" ht="74.25" customHeight="1">
      <c r="A26" s="44"/>
      <c r="B26" s="45"/>
      <c r="C26" s="45"/>
      <c r="D26" s="45"/>
      <c r="E26" s="46"/>
      <c r="F26" s="45"/>
      <c r="G26" s="45">
        <v>345</v>
      </c>
      <c r="H26" s="45"/>
      <c r="I26" s="45">
        <v>114</v>
      </c>
      <c r="J26" s="47" t="s">
        <v>66</v>
      </c>
      <c r="K26" s="45"/>
      <c r="L26" s="45"/>
      <c r="M26" s="45"/>
      <c r="N26" s="45"/>
      <c r="O26" s="45" t="s">
        <v>44</v>
      </c>
      <c r="P26" s="48">
        <f t="shared" ref="P26:V26" si="7">+P24</f>
        <v>50</v>
      </c>
      <c r="Q26" s="48">
        <f t="shared" si="7"/>
        <v>0</v>
      </c>
      <c r="R26" s="48">
        <f t="shared" si="7"/>
        <v>15</v>
      </c>
      <c r="S26" s="48">
        <f t="shared" si="7"/>
        <v>16</v>
      </c>
      <c r="T26" s="48">
        <f t="shared" si="7"/>
        <v>16</v>
      </c>
      <c r="U26" s="48">
        <f t="shared" si="7"/>
        <v>3</v>
      </c>
      <c r="V26" s="48">
        <f t="shared" si="7"/>
        <v>0</v>
      </c>
      <c r="W26" s="50">
        <f>+V26/$R$26</f>
        <v>0</v>
      </c>
      <c r="X26" s="48">
        <f>+X24</f>
        <v>0</v>
      </c>
      <c r="Y26" s="50">
        <f>+X26/$R$26</f>
        <v>0</v>
      </c>
      <c r="Z26" s="48">
        <f>+Z24</f>
        <v>0</v>
      </c>
      <c r="AA26" s="50">
        <f>+Z26/$R$26</f>
        <v>0</v>
      </c>
      <c r="AB26" s="48">
        <f>+AB24</f>
        <v>0</v>
      </c>
      <c r="AC26" s="50">
        <f>+AB26/$R$26</f>
        <v>0</v>
      </c>
      <c r="AD26" s="48">
        <f>+AD24</f>
        <v>0</v>
      </c>
      <c r="AE26" s="50">
        <f>+AD26/$R$26</f>
        <v>0</v>
      </c>
      <c r="AF26" s="50"/>
      <c r="AG26" s="48">
        <f>+AG24</f>
        <v>4</v>
      </c>
      <c r="AH26" s="50">
        <f t="shared" si="1"/>
        <v>0.26666666666666666</v>
      </c>
      <c r="AI26" s="48">
        <f>+AI24</f>
        <v>0</v>
      </c>
      <c r="AJ26" s="50">
        <f>+AI26/$R$26</f>
        <v>0</v>
      </c>
      <c r="AK26" s="48">
        <f>+AK24</f>
        <v>0</v>
      </c>
      <c r="AL26" s="50">
        <f>+AK26/$R$26</f>
        <v>0</v>
      </c>
      <c r="AM26" s="48">
        <f>+AM24</f>
        <v>0</v>
      </c>
      <c r="AN26" s="50">
        <f>+AM26/$R$26</f>
        <v>0</v>
      </c>
      <c r="AO26" s="48">
        <f>+AO24</f>
        <v>0</v>
      </c>
      <c r="AP26" s="50">
        <f>+AO26/$R$26</f>
        <v>0</v>
      </c>
      <c r="AQ26" s="48">
        <f>+AQ24</f>
        <v>0</v>
      </c>
      <c r="AR26" s="50">
        <f>+AQ26/$R$26</f>
        <v>0</v>
      </c>
      <c r="AS26" s="48">
        <f>+AS24</f>
        <v>0</v>
      </c>
      <c r="AT26" s="50">
        <f>+AS26/$R$26</f>
        <v>0</v>
      </c>
      <c r="AU26" s="50"/>
      <c r="AV26" s="50"/>
      <c r="AW26" s="28"/>
      <c r="AX26" s="28"/>
    </row>
    <row r="27" spans="1:50" ht="74.25" customHeight="1">
      <c r="A27" s="31" t="s">
        <v>34</v>
      </c>
      <c r="B27" s="32" t="s">
        <v>35</v>
      </c>
      <c r="C27" s="33" t="s">
        <v>36</v>
      </c>
      <c r="D27" s="32" t="s">
        <v>37</v>
      </c>
      <c r="E27" s="34" t="s">
        <v>38</v>
      </c>
      <c r="F27" s="32" t="s">
        <v>39</v>
      </c>
      <c r="G27" s="33">
        <v>346</v>
      </c>
      <c r="H27" s="32" t="s">
        <v>69</v>
      </c>
      <c r="I27" s="33">
        <v>115</v>
      </c>
      <c r="J27" s="35" t="s">
        <v>70</v>
      </c>
      <c r="K27" s="33" t="s">
        <v>62</v>
      </c>
      <c r="L27" s="36">
        <v>1011</v>
      </c>
      <c r="M27" s="36">
        <v>12</v>
      </c>
      <c r="N27" s="37" t="s">
        <v>71</v>
      </c>
      <c r="O27" s="36" t="s">
        <v>49</v>
      </c>
      <c r="P27" s="51">
        <v>1</v>
      </c>
      <c r="Q27" s="74">
        <v>0.1</v>
      </c>
      <c r="R27" s="74">
        <v>0.4</v>
      </c>
      <c r="S27" s="74">
        <v>0.6</v>
      </c>
      <c r="T27" s="74">
        <v>0.9</v>
      </c>
      <c r="U27" s="74">
        <v>1</v>
      </c>
      <c r="V27" s="74">
        <v>0</v>
      </c>
      <c r="W27" s="41">
        <f>V27/R27</f>
        <v>0</v>
      </c>
      <c r="X27" s="36">
        <v>0</v>
      </c>
      <c r="Y27" s="41">
        <f>X27/R27</f>
        <v>0</v>
      </c>
      <c r="Z27" s="36">
        <v>0.1</v>
      </c>
      <c r="AA27" s="41">
        <f>+Z27/$R$27</f>
        <v>0.25</v>
      </c>
      <c r="AB27" s="36">
        <v>0.1</v>
      </c>
      <c r="AC27" s="41">
        <f>+AB27/$R$27</f>
        <v>0.25</v>
      </c>
      <c r="AD27" s="36">
        <v>0.1</v>
      </c>
      <c r="AE27" s="41">
        <f>+AD27/$R$27</f>
        <v>0.25</v>
      </c>
      <c r="AF27" s="41"/>
      <c r="AG27" s="36">
        <v>0.1</v>
      </c>
      <c r="AH27" s="71">
        <f t="shared" si="1"/>
        <v>0.25</v>
      </c>
      <c r="AI27" s="52"/>
      <c r="AJ27" s="41"/>
      <c r="AK27" s="52"/>
      <c r="AL27" s="41"/>
      <c r="AM27" s="52"/>
      <c r="AN27" s="41"/>
      <c r="AO27" s="52"/>
      <c r="AP27" s="41"/>
      <c r="AQ27" s="52"/>
      <c r="AR27" s="41"/>
      <c r="AS27" s="52"/>
      <c r="AT27" s="41"/>
      <c r="AU27" s="41">
        <f>+Z27/P27</f>
        <v>0.1</v>
      </c>
      <c r="AV27" s="41"/>
      <c r="AW27" s="28"/>
      <c r="AX27" s="28"/>
    </row>
    <row r="28" spans="1:50" ht="74.25" customHeight="1">
      <c r="A28" s="44"/>
      <c r="B28" s="45"/>
      <c r="C28" s="45"/>
      <c r="D28" s="45"/>
      <c r="E28" s="46"/>
      <c r="F28" s="45"/>
      <c r="G28" s="45">
        <v>346</v>
      </c>
      <c r="H28" s="45"/>
      <c r="I28" s="45">
        <v>115</v>
      </c>
      <c r="J28" s="47" t="s">
        <v>70</v>
      </c>
      <c r="K28" s="45"/>
      <c r="L28" s="45"/>
      <c r="M28" s="45"/>
      <c r="N28" s="45"/>
      <c r="O28" s="45" t="s">
        <v>49</v>
      </c>
      <c r="P28" s="75">
        <f t="shared" ref="P28:V28" si="8">+P27</f>
        <v>1</v>
      </c>
      <c r="Q28" s="75">
        <f t="shared" si="8"/>
        <v>0.1</v>
      </c>
      <c r="R28" s="75">
        <f t="shared" si="8"/>
        <v>0.4</v>
      </c>
      <c r="S28" s="75">
        <f t="shared" si="8"/>
        <v>0.6</v>
      </c>
      <c r="T28" s="75">
        <f t="shared" si="8"/>
        <v>0.9</v>
      </c>
      <c r="U28" s="75">
        <f t="shared" si="8"/>
        <v>1</v>
      </c>
      <c r="V28" s="45">
        <f t="shared" si="8"/>
        <v>0</v>
      </c>
      <c r="W28" s="50">
        <f>+V28/$R$28</f>
        <v>0</v>
      </c>
      <c r="X28" s="45">
        <f>+X27</f>
        <v>0</v>
      </c>
      <c r="Y28" s="50">
        <f>+X28/$R$28</f>
        <v>0</v>
      </c>
      <c r="Z28" s="45">
        <v>0.1</v>
      </c>
      <c r="AA28" s="50">
        <f>+Z28/$R$28</f>
        <v>0.25</v>
      </c>
      <c r="AB28" s="45">
        <f>+AB27</f>
        <v>0.1</v>
      </c>
      <c r="AC28" s="50">
        <f>+AB28/$R$28</f>
        <v>0.25</v>
      </c>
      <c r="AD28" s="45">
        <f>+AD27</f>
        <v>0.1</v>
      </c>
      <c r="AE28" s="50">
        <f>+AD28/$R$28</f>
        <v>0.25</v>
      </c>
      <c r="AF28" s="50"/>
      <c r="AG28" s="45">
        <f>+AG27</f>
        <v>0.1</v>
      </c>
      <c r="AH28" s="50">
        <f>+AG28/$R$28</f>
        <v>0.25</v>
      </c>
      <c r="AI28" s="49">
        <f>+AI27</f>
        <v>0</v>
      </c>
      <c r="AJ28" s="50">
        <f>+AI28/$R$28</f>
        <v>0</v>
      </c>
      <c r="AK28" s="49">
        <f>+AK27</f>
        <v>0</v>
      </c>
      <c r="AL28" s="50">
        <f>+AK28/$R$28</f>
        <v>0</v>
      </c>
      <c r="AM28" s="49">
        <f>+AM27</f>
        <v>0</v>
      </c>
      <c r="AN28" s="50">
        <f>+AM28/$R$28</f>
        <v>0</v>
      </c>
      <c r="AO28" s="49">
        <f>+AO27</f>
        <v>0</v>
      </c>
      <c r="AP28" s="50">
        <f>+AO28/$R$28</f>
        <v>0</v>
      </c>
      <c r="AQ28" s="49">
        <f>+AQ27</f>
        <v>0</v>
      </c>
      <c r="AR28" s="50">
        <f>+AQ28/$R$28</f>
        <v>0</v>
      </c>
      <c r="AS28" s="49">
        <f>+AS27</f>
        <v>0</v>
      </c>
      <c r="AT28" s="50">
        <f>+AS28/$R$28</f>
        <v>0</v>
      </c>
      <c r="AU28" s="50"/>
      <c r="AV28" s="50"/>
      <c r="AW28" s="28"/>
      <c r="AX28" s="28"/>
    </row>
    <row r="29" spans="1:50" ht="74.25" customHeight="1">
      <c r="A29" s="31" t="s">
        <v>34</v>
      </c>
      <c r="B29" s="32" t="s">
        <v>35</v>
      </c>
      <c r="C29" s="33" t="s">
        <v>36</v>
      </c>
      <c r="D29" s="32" t="s">
        <v>37</v>
      </c>
      <c r="E29" s="34" t="s">
        <v>72</v>
      </c>
      <c r="F29" s="32" t="s">
        <v>73</v>
      </c>
      <c r="G29" s="33">
        <v>347</v>
      </c>
      <c r="H29" s="32" t="s">
        <v>74</v>
      </c>
      <c r="I29" s="33">
        <v>120</v>
      </c>
      <c r="J29" s="35" t="s">
        <v>75</v>
      </c>
      <c r="K29" s="33" t="s">
        <v>76</v>
      </c>
      <c r="L29" s="36">
        <v>1008</v>
      </c>
      <c r="M29" s="36">
        <v>1</v>
      </c>
      <c r="N29" s="37" t="s">
        <v>77</v>
      </c>
      <c r="O29" s="36" t="s">
        <v>44</v>
      </c>
      <c r="P29" s="76">
        <f>+Q29+R29+S29+T29+U29</f>
        <v>210</v>
      </c>
      <c r="Q29" s="76">
        <v>57</v>
      </c>
      <c r="R29" s="76">
        <v>60</v>
      </c>
      <c r="S29" s="76">
        <v>50</v>
      </c>
      <c r="T29" s="76">
        <v>38</v>
      </c>
      <c r="U29" s="76">
        <v>5</v>
      </c>
      <c r="V29" s="77">
        <v>0</v>
      </c>
      <c r="W29" s="78">
        <f>+V29/R29</f>
        <v>0</v>
      </c>
      <c r="X29" s="79">
        <v>0</v>
      </c>
      <c r="Y29" s="78">
        <f>+X29/R29</f>
        <v>0</v>
      </c>
      <c r="Z29" s="79">
        <v>0</v>
      </c>
      <c r="AA29" s="78">
        <f>+Z29/$R$29</f>
        <v>0</v>
      </c>
      <c r="AB29" s="79">
        <v>0</v>
      </c>
      <c r="AC29" s="78">
        <f>+AB29/$R$29</f>
        <v>0</v>
      </c>
      <c r="AD29" s="79">
        <v>12</v>
      </c>
      <c r="AE29" s="78">
        <f>+AD29/$R$29</f>
        <v>0.2</v>
      </c>
      <c r="AF29" s="78"/>
      <c r="AG29" s="79">
        <v>33</v>
      </c>
      <c r="AH29" s="78">
        <f>+AG29/$R$29</f>
        <v>0.55000000000000004</v>
      </c>
      <c r="AI29" s="80"/>
      <c r="AJ29" s="78"/>
      <c r="AK29" s="80"/>
      <c r="AL29" s="78"/>
      <c r="AM29" s="80"/>
      <c r="AN29" s="78"/>
      <c r="AO29" s="80"/>
      <c r="AP29" s="78"/>
      <c r="AQ29" s="80"/>
      <c r="AR29" s="78"/>
      <c r="AS29" s="80"/>
      <c r="AT29" s="78"/>
      <c r="AU29" s="78">
        <f>+(Q29+Z29)/P29</f>
        <v>0.27142857142857141</v>
      </c>
      <c r="AV29" s="78"/>
      <c r="AW29" s="28"/>
      <c r="AX29" s="28"/>
    </row>
    <row r="30" spans="1:50" ht="84.75" customHeight="1">
      <c r="A30" s="53" t="s">
        <v>34</v>
      </c>
      <c r="B30" s="54" t="s">
        <v>35</v>
      </c>
      <c r="C30" s="55" t="s">
        <v>36</v>
      </c>
      <c r="D30" s="54" t="s">
        <v>37</v>
      </c>
      <c r="E30" s="55" t="s">
        <v>72</v>
      </c>
      <c r="F30" s="54" t="s">
        <v>73</v>
      </c>
      <c r="G30" s="55">
        <v>347</v>
      </c>
      <c r="H30" s="57" t="s">
        <v>74</v>
      </c>
      <c r="I30" s="55">
        <v>120</v>
      </c>
      <c r="J30" s="57" t="s">
        <v>75</v>
      </c>
      <c r="K30" s="55" t="s">
        <v>76</v>
      </c>
      <c r="L30" s="58">
        <v>1008</v>
      </c>
      <c r="M30" s="58">
        <v>2</v>
      </c>
      <c r="N30" s="81" t="s">
        <v>242</v>
      </c>
      <c r="O30" s="82" t="s">
        <v>44</v>
      </c>
      <c r="P30" s="63">
        <v>1</v>
      </c>
      <c r="Q30" s="63">
        <v>0.2</v>
      </c>
      <c r="R30" s="62">
        <v>0.3</v>
      </c>
      <c r="S30" s="62">
        <v>0.25</v>
      </c>
      <c r="T30" s="62">
        <v>0.15</v>
      </c>
      <c r="U30" s="62">
        <v>0.1</v>
      </c>
      <c r="V30" s="55">
        <v>0</v>
      </c>
      <c r="W30" s="62">
        <f>+V30/R30</f>
        <v>0</v>
      </c>
      <c r="X30" s="55">
        <v>0</v>
      </c>
      <c r="Y30" s="62">
        <f>+X30/R30</f>
        <v>0</v>
      </c>
      <c r="Z30" s="63">
        <v>5.0000000000000001E-3</v>
      </c>
      <c r="AA30" s="63">
        <f>+Z30/$R$30</f>
        <v>1.6666666666666666E-2</v>
      </c>
      <c r="AB30" s="73">
        <v>5.0000000000000001E-3</v>
      </c>
      <c r="AC30" s="62">
        <f>+AB30/$R$30</f>
        <v>1.6666666666666666E-2</v>
      </c>
      <c r="AD30" s="73">
        <v>5.0000000000000001E-3</v>
      </c>
      <c r="AE30" s="62">
        <f>+AD30/$R$30</f>
        <v>1.6666666666666666E-2</v>
      </c>
      <c r="AF30" s="62"/>
      <c r="AG30" s="73">
        <v>0.1</v>
      </c>
      <c r="AH30" s="62">
        <f>+AG30/$R$30</f>
        <v>0.33333333333333337</v>
      </c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6">
        <f>+(Q30+Z30)/P30</f>
        <v>0.20500000000000002</v>
      </c>
      <c r="AV30" s="83"/>
      <c r="AW30" s="28"/>
      <c r="AX30" s="28"/>
    </row>
    <row r="31" spans="1:50" ht="74.25" customHeight="1">
      <c r="A31" s="44"/>
      <c r="B31" s="45"/>
      <c r="C31" s="45"/>
      <c r="D31" s="45"/>
      <c r="E31" s="46"/>
      <c r="F31" s="45"/>
      <c r="G31" s="45">
        <v>347</v>
      </c>
      <c r="H31" s="45"/>
      <c r="I31" s="45">
        <v>120</v>
      </c>
      <c r="J31" s="47" t="s">
        <v>75</v>
      </c>
      <c r="K31" s="45"/>
      <c r="L31" s="45"/>
      <c r="M31" s="45"/>
      <c r="N31" s="45"/>
      <c r="O31" s="45" t="s">
        <v>44</v>
      </c>
      <c r="P31" s="48">
        <f t="shared" ref="P31:V31" si="9">+P29</f>
        <v>210</v>
      </c>
      <c r="Q31" s="48">
        <f t="shared" si="9"/>
        <v>57</v>
      </c>
      <c r="R31" s="48">
        <f t="shared" si="9"/>
        <v>60</v>
      </c>
      <c r="S31" s="48">
        <f t="shared" si="9"/>
        <v>50</v>
      </c>
      <c r="T31" s="48">
        <f t="shared" si="9"/>
        <v>38</v>
      </c>
      <c r="U31" s="48">
        <f t="shared" si="9"/>
        <v>5</v>
      </c>
      <c r="V31" s="48">
        <f t="shared" si="9"/>
        <v>0</v>
      </c>
      <c r="W31" s="50">
        <f>+V31/$R$31</f>
        <v>0</v>
      </c>
      <c r="X31" s="48">
        <f>+X29</f>
        <v>0</v>
      </c>
      <c r="Y31" s="50">
        <f>+X31/$R$31</f>
        <v>0</v>
      </c>
      <c r="Z31" s="48">
        <f>+Z29</f>
        <v>0</v>
      </c>
      <c r="AA31" s="50">
        <f>+Z31/$R$31</f>
        <v>0</v>
      </c>
      <c r="AB31" s="48">
        <f>+AB29</f>
        <v>0</v>
      </c>
      <c r="AC31" s="50">
        <f>+AB31/$R$31</f>
        <v>0</v>
      </c>
      <c r="AD31" s="48">
        <f>+AD29</f>
        <v>12</v>
      </c>
      <c r="AE31" s="50">
        <f>+AD31/$R$31</f>
        <v>0.2</v>
      </c>
      <c r="AF31" s="50"/>
      <c r="AG31" s="48">
        <f>+AG29</f>
        <v>33</v>
      </c>
      <c r="AH31" s="50">
        <f>+AG31/$R$31</f>
        <v>0.55000000000000004</v>
      </c>
      <c r="AI31" s="48">
        <f>+AI29</f>
        <v>0</v>
      </c>
      <c r="AJ31" s="50">
        <f>+AI31/$R$31</f>
        <v>0</v>
      </c>
      <c r="AK31" s="48">
        <f>+AK29</f>
        <v>0</v>
      </c>
      <c r="AL31" s="50">
        <f>+AK31/$R$31</f>
        <v>0</v>
      </c>
      <c r="AM31" s="48">
        <f>+AM29</f>
        <v>0</v>
      </c>
      <c r="AN31" s="50">
        <f>+AM31/$R$31</f>
        <v>0</v>
      </c>
      <c r="AO31" s="48">
        <f>+AO29</f>
        <v>0</v>
      </c>
      <c r="AP31" s="50">
        <f>+AO31/$R$31</f>
        <v>0</v>
      </c>
      <c r="AQ31" s="48">
        <f>+AQ29</f>
        <v>0</v>
      </c>
      <c r="AR31" s="50">
        <f>+AQ31/$R$31</f>
        <v>0</v>
      </c>
      <c r="AS31" s="48">
        <f>+AS29</f>
        <v>0</v>
      </c>
      <c r="AT31" s="50">
        <f>+AS31/$R$31</f>
        <v>0</v>
      </c>
      <c r="AU31" s="50"/>
      <c r="AV31" s="50"/>
      <c r="AW31" s="28"/>
      <c r="AX31" s="28"/>
    </row>
    <row r="32" spans="1:50" ht="74.25" customHeight="1">
      <c r="A32" s="31" t="s">
        <v>34</v>
      </c>
      <c r="B32" s="32" t="s">
        <v>35</v>
      </c>
      <c r="C32" s="33" t="s">
        <v>36</v>
      </c>
      <c r="D32" s="32" t="s">
        <v>37</v>
      </c>
      <c r="E32" s="34" t="s">
        <v>72</v>
      </c>
      <c r="F32" s="32" t="s">
        <v>73</v>
      </c>
      <c r="G32" s="33">
        <v>351</v>
      </c>
      <c r="H32" s="32" t="s">
        <v>78</v>
      </c>
      <c r="I32" s="33">
        <v>121</v>
      </c>
      <c r="J32" s="35" t="s">
        <v>79</v>
      </c>
      <c r="K32" s="33" t="s">
        <v>80</v>
      </c>
      <c r="L32" s="36">
        <v>1008</v>
      </c>
      <c r="M32" s="36">
        <v>3</v>
      </c>
      <c r="N32" s="37" t="s">
        <v>81</v>
      </c>
      <c r="O32" s="36" t="s">
        <v>44</v>
      </c>
      <c r="P32" s="76">
        <v>100</v>
      </c>
      <c r="Q32" s="76">
        <v>34</v>
      </c>
      <c r="R32" s="76">
        <v>25</v>
      </c>
      <c r="S32" s="76">
        <v>20</v>
      </c>
      <c r="T32" s="76">
        <v>20</v>
      </c>
      <c r="U32" s="76">
        <v>6</v>
      </c>
      <c r="V32" s="79">
        <v>0</v>
      </c>
      <c r="W32" s="78">
        <f>+V32/R32</f>
        <v>0</v>
      </c>
      <c r="X32" s="79">
        <v>0</v>
      </c>
      <c r="Y32" s="78">
        <f>+X32/R32</f>
        <v>0</v>
      </c>
      <c r="Z32" s="79">
        <v>1</v>
      </c>
      <c r="AA32" s="78">
        <f>+Z32/$R$32</f>
        <v>0.04</v>
      </c>
      <c r="AB32" s="79">
        <v>1</v>
      </c>
      <c r="AC32" s="78">
        <f>+AB32/$R$32</f>
        <v>0.04</v>
      </c>
      <c r="AD32" s="79">
        <v>10</v>
      </c>
      <c r="AE32" s="78">
        <f>+AD32/$R$32</f>
        <v>0.4</v>
      </c>
      <c r="AF32" s="78"/>
      <c r="AG32" s="79">
        <v>10</v>
      </c>
      <c r="AH32" s="78">
        <f>+AG32/$R$32</f>
        <v>0.4</v>
      </c>
      <c r="AI32" s="80"/>
      <c r="AJ32" s="78"/>
      <c r="AK32" s="80"/>
      <c r="AL32" s="78"/>
      <c r="AM32" s="80"/>
      <c r="AN32" s="78"/>
      <c r="AO32" s="80"/>
      <c r="AP32" s="78"/>
      <c r="AQ32" s="80"/>
      <c r="AR32" s="78"/>
      <c r="AS32" s="80"/>
      <c r="AT32" s="78"/>
      <c r="AU32" s="78">
        <f>+(Q32+Z32)/P32</f>
        <v>0.35</v>
      </c>
      <c r="AV32" s="78"/>
      <c r="AW32" s="28"/>
      <c r="AX32" s="28"/>
    </row>
    <row r="33" spans="1:51" ht="74.25" customHeight="1">
      <c r="A33" s="44"/>
      <c r="B33" s="45"/>
      <c r="C33" s="45"/>
      <c r="D33" s="45"/>
      <c r="E33" s="46"/>
      <c r="F33" s="45"/>
      <c r="G33" s="45">
        <v>351</v>
      </c>
      <c r="H33" s="45"/>
      <c r="I33" s="45">
        <v>121</v>
      </c>
      <c r="J33" s="47" t="s">
        <v>79</v>
      </c>
      <c r="K33" s="45"/>
      <c r="L33" s="45"/>
      <c r="M33" s="45"/>
      <c r="N33" s="45"/>
      <c r="O33" s="45" t="s">
        <v>44</v>
      </c>
      <c r="P33" s="48">
        <f t="shared" ref="P33:V33" si="10">+P32</f>
        <v>100</v>
      </c>
      <c r="Q33" s="48">
        <f t="shared" si="10"/>
        <v>34</v>
      </c>
      <c r="R33" s="48">
        <f t="shared" si="10"/>
        <v>25</v>
      </c>
      <c r="S33" s="48">
        <f t="shared" si="10"/>
        <v>20</v>
      </c>
      <c r="T33" s="48">
        <f t="shared" si="10"/>
        <v>20</v>
      </c>
      <c r="U33" s="48">
        <f t="shared" si="10"/>
        <v>6</v>
      </c>
      <c r="V33" s="45">
        <f t="shared" si="10"/>
        <v>0</v>
      </c>
      <c r="W33" s="50">
        <f>+V33/$R$33</f>
        <v>0</v>
      </c>
      <c r="X33" s="45">
        <f>+X32</f>
        <v>0</v>
      </c>
      <c r="Y33" s="50">
        <f>+X33/$R$33</f>
        <v>0</v>
      </c>
      <c r="Z33" s="45">
        <f>+Z32</f>
        <v>1</v>
      </c>
      <c r="AA33" s="50">
        <f>+Z33/$R$33</f>
        <v>0.04</v>
      </c>
      <c r="AB33" s="45">
        <f>+AB32</f>
        <v>1</v>
      </c>
      <c r="AC33" s="50">
        <f>+AB33/$R$33</f>
        <v>0.04</v>
      </c>
      <c r="AD33" s="45">
        <f>+AD32</f>
        <v>10</v>
      </c>
      <c r="AE33" s="50">
        <f>+AD33/$R$33</f>
        <v>0.4</v>
      </c>
      <c r="AF33" s="50"/>
      <c r="AG33" s="45">
        <f>+AG32</f>
        <v>10</v>
      </c>
      <c r="AH33" s="50">
        <f>+AG33/$R$33</f>
        <v>0.4</v>
      </c>
      <c r="AI33" s="49">
        <f>+AI32</f>
        <v>0</v>
      </c>
      <c r="AJ33" s="50">
        <f>+AI33/$R$33</f>
        <v>0</v>
      </c>
      <c r="AK33" s="49">
        <f>+AK32</f>
        <v>0</v>
      </c>
      <c r="AL33" s="50">
        <f>+AK33/$R$33</f>
        <v>0</v>
      </c>
      <c r="AM33" s="49">
        <f>+AM32</f>
        <v>0</v>
      </c>
      <c r="AN33" s="50">
        <f>+AM33/$R$33</f>
        <v>0</v>
      </c>
      <c r="AO33" s="49">
        <f>+AO32</f>
        <v>0</v>
      </c>
      <c r="AP33" s="50">
        <f>+AO33/$R$33</f>
        <v>0</v>
      </c>
      <c r="AQ33" s="49">
        <f>+AQ32</f>
        <v>0</v>
      </c>
      <c r="AR33" s="50">
        <f>+AQ33/$R$33</f>
        <v>0</v>
      </c>
      <c r="AS33" s="49">
        <f>+AS32</f>
        <v>0</v>
      </c>
      <c r="AT33" s="50">
        <f>+AS33/$R$33</f>
        <v>0</v>
      </c>
      <c r="AU33" s="50"/>
      <c r="AV33" s="50"/>
      <c r="AW33" s="28"/>
      <c r="AX33" s="28"/>
    </row>
    <row r="34" spans="1:51" ht="74.25" customHeight="1">
      <c r="A34" s="31" t="s">
        <v>34</v>
      </c>
      <c r="B34" s="32" t="s">
        <v>35</v>
      </c>
      <c r="C34" s="33" t="s">
        <v>36</v>
      </c>
      <c r="D34" s="32" t="s">
        <v>37</v>
      </c>
      <c r="E34" s="34" t="s">
        <v>82</v>
      </c>
      <c r="F34" s="32" t="s">
        <v>83</v>
      </c>
      <c r="G34" s="33">
        <v>359</v>
      </c>
      <c r="H34" s="32" t="s">
        <v>84</v>
      </c>
      <c r="I34" s="33">
        <v>116</v>
      </c>
      <c r="J34" s="35" t="s">
        <v>85</v>
      </c>
      <c r="K34" s="33" t="s">
        <v>62</v>
      </c>
      <c r="L34" s="36">
        <v>1008</v>
      </c>
      <c r="M34" s="36">
        <v>4</v>
      </c>
      <c r="N34" s="37" t="s">
        <v>86</v>
      </c>
      <c r="O34" s="36" t="s">
        <v>49</v>
      </c>
      <c r="P34" s="51">
        <v>1</v>
      </c>
      <c r="Q34" s="84">
        <v>0.1</v>
      </c>
      <c r="R34" s="84">
        <v>0.4</v>
      </c>
      <c r="S34" s="84">
        <v>0.6</v>
      </c>
      <c r="T34" s="84">
        <v>0.9</v>
      </c>
      <c r="U34" s="51">
        <v>1</v>
      </c>
      <c r="V34" s="36">
        <v>0.1</v>
      </c>
      <c r="W34" s="41">
        <f>+V34/R34</f>
        <v>0.25</v>
      </c>
      <c r="X34" s="36">
        <v>0.11</v>
      </c>
      <c r="Y34" s="41">
        <f>+X34/R34</f>
        <v>0.27499999999999997</v>
      </c>
      <c r="Z34" s="36">
        <v>0.14000000000000001</v>
      </c>
      <c r="AA34" s="41">
        <f>+Z34/$R$34</f>
        <v>0.35000000000000003</v>
      </c>
      <c r="AB34" s="36">
        <v>0.15</v>
      </c>
      <c r="AC34" s="41">
        <f>+AB34/$R$34</f>
        <v>0.37499999999999994</v>
      </c>
      <c r="AD34" s="36">
        <v>0.16</v>
      </c>
      <c r="AE34" s="41">
        <f>+AD34/$R$34</f>
        <v>0.39999999999999997</v>
      </c>
      <c r="AF34" s="41"/>
      <c r="AG34" s="36">
        <v>0.21</v>
      </c>
      <c r="AH34" s="41">
        <f>+AG34/$R$34</f>
        <v>0.52499999999999991</v>
      </c>
      <c r="AI34" s="52"/>
      <c r="AJ34" s="41"/>
      <c r="AK34" s="52"/>
      <c r="AL34" s="41"/>
      <c r="AM34" s="52"/>
      <c r="AN34" s="41"/>
      <c r="AO34" s="52"/>
      <c r="AP34" s="41"/>
      <c r="AQ34" s="52"/>
      <c r="AR34" s="41"/>
      <c r="AS34" s="52"/>
      <c r="AT34" s="41"/>
      <c r="AU34" s="41">
        <f>+Z34/P34</f>
        <v>0.14000000000000001</v>
      </c>
      <c r="AV34" s="78"/>
      <c r="AW34" s="28"/>
      <c r="AX34" s="28"/>
    </row>
    <row r="35" spans="1:51" ht="74.25" customHeight="1">
      <c r="A35" s="44"/>
      <c r="B35" s="45"/>
      <c r="C35" s="45"/>
      <c r="D35" s="45"/>
      <c r="E35" s="46"/>
      <c r="F35" s="45"/>
      <c r="G35" s="45">
        <v>359</v>
      </c>
      <c r="H35" s="45"/>
      <c r="I35" s="45">
        <v>116</v>
      </c>
      <c r="J35" s="47" t="s">
        <v>85</v>
      </c>
      <c r="K35" s="45"/>
      <c r="L35" s="45"/>
      <c r="M35" s="45"/>
      <c r="N35" s="45"/>
      <c r="O35" s="45" t="s">
        <v>49</v>
      </c>
      <c r="P35" s="75">
        <f t="shared" ref="P35:V35" si="11">+P34</f>
        <v>1</v>
      </c>
      <c r="Q35" s="75">
        <f t="shared" si="11"/>
        <v>0.1</v>
      </c>
      <c r="R35" s="75">
        <f t="shared" si="11"/>
        <v>0.4</v>
      </c>
      <c r="S35" s="75">
        <f t="shared" si="11"/>
        <v>0.6</v>
      </c>
      <c r="T35" s="75">
        <f t="shared" si="11"/>
        <v>0.9</v>
      </c>
      <c r="U35" s="75">
        <f t="shared" si="11"/>
        <v>1</v>
      </c>
      <c r="V35" s="45">
        <f t="shared" si="11"/>
        <v>0.1</v>
      </c>
      <c r="W35" s="50">
        <f>+V35/$R$35</f>
        <v>0.25</v>
      </c>
      <c r="X35" s="45">
        <f>+X34</f>
        <v>0.11</v>
      </c>
      <c r="Y35" s="50">
        <f>+X35/$R$35</f>
        <v>0.27499999999999997</v>
      </c>
      <c r="Z35" s="45">
        <f>+Z34</f>
        <v>0.14000000000000001</v>
      </c>
      <c r="AA35" s="50">
        <f>+Z35/$R$35</f>
        <v>0.35000000000000003</v>
      </c>
      <c r="AB35" s="45">
        <f>+AB34</f>
        <v>0.15</v>
      </c>
      <c r="AC35" s="50">
        <f>+AB35/$R$35</f>
        <v>0.37499999999999994</v>
      </c>
      <c r="AD35" s="45">
        <f>+AD34</f>
        <v>0.16</v>
      </c>
      <c r="AE35" s="50">
        <f>+AD35/$R$35</f>
        <v>0.39999999999999997</v>
      </c>
      <c r="AF35" s="50"/>
      <c r="AG35" s="45">
        <f>+AG34</f>
        <v>0.21</v>
      </c>
      <c r="AH35" s="50">
        <f>+AG35/$R$35</f>
        <v>0.52499999999999991</v>
      </c>
      <c r="AI35" s="49">
        <f>+AI34</f>
        <v>0</v>
      </c>
      <c r="AJ35" s="50">
        <f>+AI35/$R$35</f>
        <v>0</v>
      </c>
      <c r="AK35" s="49">
        <f>+AK34</f>
        <v>0</v>
      </c>
      <c r="AL35" s="50">
        <f>+AK35/$R$35</f>
        <v>0</v>
      </c>
      <c r="AM35" s="49">
        <f>+AM34</f>
        <v>0</v>
      </c>
      <c r="AN35" s="50">
        <f>+AM35/$R$35</f>
        <v>0</v>
      </c>
      <c r="AO35" s="49">
        <f>+AO34</f>
        <v>0</v>
      </c>
      <c r="AP35" s="50">
        <f>+AO35/$R$35</f>
        <v>0</v>
      </c>
      <c r="AQ35" s="49">
        <f>+AQ34</f>
        <v>0</v>
      </c>
      <c r="AR35" s="50">
        <f>+AQ35/$R$35</f>
        <v>0</v>
      </c>
      <c r="AS35" s="49">
        <f>+AS34</f>
        <v>0</v>
      </c>
      <c r="AT35" s="50">
        <f>+AS35/$R$35</f>
        <v>0</v>
      </c>
      <c r="AU35" s="50"/>
      <c r="AV35" s="50"/>
      <c r="AW35" s="28"/>
      <c r="AX35" s="28"/>
    </row>
    <row r="36" spans="1:51" ht="74.25" customHeight="1">
      <c r="A36" s="31" t="s">
        <v>34</v>
      </c>
      <c r="B36" s="32" t="s">
        <v>35</v>
      </c>
      <c r="C36" s="33" t="s">
        <v>36</v>
      </c>
      <c r="D36" s="32" t="s">
        <v>37</v>
      </c>
      <c r="E36" s="34" t="s">
        <v>82</v>
      </c>
      <c r="F36" s="32" t="s">
        <v>83</v>
      </c>
      <c r="G36" s="33">
        <v>360</v>
      </c>
      <c r="H36" s="32" t="s">
        <v>87</v>
      </c>
      <c r="I36" s="33">
        <v>117</v>
      </c>
      <c r="J36" s="35" t="s">
        <v>88</v>
      </c>
      <c r="K36" s="33" t="s">
        <v>62</v>
      </c>
      <c r="L36" s="36">
        <v>1008</v>
      </c>
      <c r="M36" s="36">
        <v>5</v>
      </c>
      <c r="N36" s="37" t="s">
        <v>89</v>
      </c>
      <c r="O36" s="36" t="s">
        <v>53</v>
      </c>
      <c r="P36" s="51">
        <v>1</v>
      </c>
      <c r="Q36" s="51">
        <v>0</v>
      </c>
      <c r="R36" s="51">
        <v>1</v>
      </c>
      <c r="S36" s="51">
        <v>1</v>
      </c>
      <c r="T36" s="51">
        <v>1</v>
      </c>
      <c r="U36" s="51">
        <v>1</v>
      </c>
      <c r="V36" s="36">
        <v>0</v>
      </c>
      <c r="W36" s="41">
        <f>+V36/R36</f>
        <v>0</v>
      </c>
      <c r="X36" s="36">
        <v>0.1</v>
      </c>
      <c r="Y36" s="41">
        <f>+X36/R36</f>
        <v>0.1</v>
      </c>
      <c r="Z36" s="36">
        <v>0.1</v>
      </c>
      <c r="AA36" s="41">
        <f>+Z36/$R$36</f>
        <v>0.1</v>
      </c>
      <c r="AB36" s="36">
        <v>0.1</v>
      </c>
      <c r="AC36" s="41">
        <f>+AB36/$R$36</f>
        <v>0.1</v>
      </c>
      <c r="AD36" s="36">
        <v>0.1</v>
      </c>
      <c r="AE36" s="41">
        <f>+AD36/$R$36</f>
        <v>0.1</v>
      </c>
      <c r="AF36" s="41"/>
      <c r="AG36" s="36">
        <v>0.32</v>
      </c>
      <c r="AH36" s="41">
        <f>+AG36/$R$36</f>
        <v>0.32</v>
      </c>
      <c r="AI36" s="52"/>
      <c r="AJ36" s="41"/>
      <c r="AK36" s="52"/>
      <c r="AL36" s="41"/>
      <c r="AM36" s="52"/>
      <c r="AN36" s="41"/>
      <c r="AO36" s="52"/>
      <c r="AP36" s="41"/>
      <c r="AQ36" s="52"/>
      <c r="AR36" s="41"/>
      <c r="AS36" s="52"/>
      <c r="AT36" s="41"/>
      <c r="AU36" s="41">
        <f>+Z36/P36/4</f>
        <v>2.5000000000000001E-2</v>
      </c>
      <c r="AV36" s="78"/>
      <c r="AW36" s="28"/>
      <c r="AX36" s="28"/>
      <c r="AY36" s="85"/>
    </row>
    <row r="37" spans="1:51" ht="74.25" customHeight="1">
      <c r="A37" s="44"/>
      <c r="B37" s="45"/>
      <c r="C37" s="45"/>
      <c r="D37" s="45"/>
      <c r="E37" s="46"/>
      <c r="F37" s="45"/>
      <c r="G37" s="45">
        <v>360</v>
      </c>
      <c r="H37" s="45"/>
      <c r="I37" s="45">
        <v>117</v>
      </c>
      <c r="J37" s="47" t="s">
        <v>88</v>
      </c>
      <c r="K37" s="45"/>
      <c r="L37" s="45"/>
      <c r="M37" s="45"/>
      <c r="N37" s="45"/>
      <c r="O37" s="45" t="s">
        <v>53</v>
      </c>
      <c r="P37" s="48">
        <f t="shared" ref="P37:V37" si="12">+P36</f>
        <v>1</v>
      </c>
      <c r="Q37" s="48">
        <f t="shared" si="12"/>
        <v>0</v>
      </c>
      <c r="R37" s="48">
        <f t="shared" si="12"/>
        <v>1</v>
      </c>
      <c r="S37" s="48">
        <f t="shared" si="12"/>
        <v>1</v>
      </c>
      <c r="T37" s="48">
        <f t="shared" si="12"/>
        <v>1</v>
      </c>
      <c r="U37" s="48">
        <f t="shared" si="12"/>
        <v>1</v>
      </c>
      <c r="V37" s="45">
        <f t="shared" si="12"/>
        <v>0</v>
      </c>
      <c r="W37" s="50">
        <f>+V37/$R$37</f>
        <v>0</v>
      </c>
      <c r="X37" s="45">
        <f>+X36</f>
        <v>0.1</v>
      </c>
      <c r="Y37" s="50">
        <f>+X37/$R$37</f>
        <v>0.1</v>
      </c>
      <c r="Z37" s="45">
        <f>+Z36</f>
        <v>0.1</v>
      </c>
      <c r="AA37" s="50">
        <f>+Z37/$R$37</f>
        <v>0.1</v>
      </c>
      <c r="AB37" s="45">
        <f>+AB36</f>
        <v>0.1</v>
      </c>
      <c r="AC37" s="50">
        <f>+AB37/$R$37</f>
        <v>0.1</v>
      </c>
      <c r="AD37" s="45">
        <f>+AD36</f>
        <v>0.1</v>
      </c>
      <c r="AE37" s="50">
        <f>+AD37/$R$37</f>
        <v>0.1</v>
      </c>
      <c r="AF37" s="50"/>
      <c r="AG37" s="45">
        <f>+AG36</f>
        <v>0.32</v>
      </c>
      <c r="AH37" s="50">
        <f>+AG37/$R$37</f>
        <v>0.32</v>
      </c>
      <c r="AI37" s="49">
        <f>+AI36</f>
        <v>0</v>
      </c>
      <c r="AJ37" s="50">
        <f>+AI37/$R$37</f>
        <v>0</v>
      </c>
      <c r="AK37" s="49">
        <f>+AK36</f>
        <v>0</v>
      </c>
      <c r="AL37" s="50">
        <f>+AK37/$R$37</f>
        <v>0</v>
      </c>
      <c r="AM37" s="49">
        <f>+AM36</f>
        <v>0</v>
      </c>
      <c r="AN37" s="50">
        <f>+AM37/$R$37</f>
        <v>0</v>
      </c>
      <c r="AO37" s="49">
        <f>+AO36</f>
        <v>0</v>
      </c>
      <c r="AP37" s="50">
        <f>+AO37/$R$37</f>
        <v>0</v>
      </c>
      <c r="AQ37" s="49">
        <f>+AQ36</f>
        <v>0</v>
      </c>
      <c r="AR37" s="50">
        <f>+AQ37/$R$37</f>
        <v>0</v>
      </c>
      <c r="AS37" s="49">
        <f>+AS36</f>
        <v>0</v>
      </c>
      <c r="AT37" s="50">
        <f>+AS37/$R$37</f>
        <v>0</v>
      </c>
      <c r="AU37" s="50"/>
      <c r="AV37" s="50"/>
      <c r="AW37" s="28"/>
      <c r="AX37" s="28"/>
    </row>
    <row r="38" spans="1:51" ht="74.25" customHeight="1">
      <c r="A38" s="31" t="s">
        <v>34</v>
      </c>
      <c r="B38" s="32" t="s">
        <v>35</v>
      </c>
      <c r="C38" s="33" t="s">
        <v>36</v>
      </c>
      <c r="D38" s="32" t="s">
        <v>37</v>
      </c>
      <c r="E38" s="34" t="s">
        <v>82</v>
      </c>
      <c r="F38" s="32" t="s">
        <v>83</v>
      </c>
      <c r="G38" s="33">
        <v>361</v>
      </c>
      <c r="H38" s="32" t="s">
        <v>83</v>
      </c>
      <c r="I38" s="33">
        <v>118</v>
      </c>
      <c r="J38" s="35" t="s">
        <v>90</v>
      </c>
      <c r="K38" s="33" t="s">
        <v>62</v>
      </c>
      <c r="L38" s="36">
        <v>1008</v>
      </c>
      <c r="M38" s="36">
        <v>6</v>
      </c>
      <c r="N38" s="37" t="s">
        <v>91</v>
      </c>
      <c r="O38" s="36" t="s">
        <v>49</v>
      </c>
      <c r="P38" s="51">
        <v>1</v>
      </c>
      <c r="Q38" s="84">
        <v>0.1</v>
      </c>
      <c r="R38" s="84">
        <v>0.4</v>
      </c>
      <c r="S38" s="84">
        <v>0.6</v>
      </c>
      <c r="T38" s="84">
        <v>0.9</v>
      </c>
      <c r="U38" s="51">
        <v>1</v>
      </c>
      <c r="V38" s="36">
        <v>0.1</v>
      </c>
      <c r="W38" s="36">
        <f>+V38/R38</f>
        <v>0.25</v>
      </c>
      <c r="X38" s="36">
        <v>0.12</v>
      </c>
      <c r="Y38" s="41">
        <f>+X38/R38</f>
        <v>0.3</v>
      </c>
      <c r="Z38" s="36">
        <v>0.14000000000000001</v>
      </c>
      <c r="AA38" s="41">
        <f>+Z38/$R$38</f>
        <v>0.35000000000000003</v>
      </c>
      <c r="AB38" s="36">
        <v>0.15</v>
      </c>
      <c r="AC38" s="41">
        <f>+AB38/$R$38</f>
        <v>0.37499999999999994</v>
      </c>
      <c r="AD38" s="36">
        <v>0.16</v>
      </c>
      <c r="AE38" s="41">
        <f>+AD38/$R$38</f>
        <v>0.39999999999999997</v>
      </c>
      <c r="AF38" s="41"/>
      <c r="AG38" s="52">
        <v>0.2</v>
      </c>
      <c r="AH38" s="41">
        <f>+AG38/$R$38</f>
        <v>0.5</v>
      </c>
      <c r="AI38" s="52"/>
      <c r="AJ38" s="41"/>
      <c r="AK38" s="52"/>
      <c r="AL38" s="41"/>
      <c r="AM38" s="52"/>
      <c r="AN38" s="41"/>
      <c r="AO38" s="52"/>
      <c r="AP38" s="41"/>
      <c r="AQ38" s="52"/>
      <c r="AR38" s="41"/>
      <c r="AS38" s="52"/>
      <c r="AT38" s="41"/>
      <c r="AU38" s="41">
        <f>+Z38/P38</f>
        <v>0.14000000000000001</v>
      </c>
      <c r="AV38" s="78"/>
      <c r="AW38" s="28"/>
      <c r="AX38" s="28"/>
    </row>
    <row r="39" spans="1:51" ht="74.25" customHeight="1">
      <c r="A39" s="44"/>
      <c r="B39" s="45"/>
      <c r="C39" s="45"/>
      <c r="D39" s="45"/>
      <c r="E39" s="46"/>
      <c r="F39" s="45"/>
      <c r="G39" s="45">
        <v>361</v>
      </c>
      <c r="H39" s="45"/>
      <c r="I39" s="45">
        <v>118</v>
      </c>
      <c r="J39" s="47" t="s">
        <v>92</v>
      </c>
      <c r="K39" s="45"/>
      <c r="L39" s="45"/>
      <c r="M39" s="45"/>
      <c r="N39" s="45"/>
      <c r="O39" s="45" t="s">
        <v>49</v>
      </c>
      <c r="P39" s="75">
        <f t="shared" ref="P39:V39" si="13">+P38</f>
        <v>1</v>
      </c>
      <c r="Q39" s="75">
        <f t="shared" si="13"/>
        <v>0.1</v>
      </c>
      <c r="R39" s="75">
        <f t="shared" si="13"/>
        <v>0.4</v>
      </c>
      <c r="S39" s="75">
        <f t="shared" si="13"/>
        <v>0.6</v>
      </c>
      <c r="T39" s="75">
        <f t="shared" si="13"/>
        <v>0.9</v>
      </c>
      <c r="U39" s="75">
        <f t="shared" si="13"/>
        <v>1</v>
      </c>
      <c r="V39" s="45">
        <f t="shared" si="13"/>
        <v>0.1</v>
      </c>
      <c r="W39" s="50">
        <f>+V39/$R$39</f>
        <v>0.25</v>
      </c>
      <c r="X39" s="45">
        <f>+X38</f>
        <v>0.12</v>
      </c>
      <c r="Y39" s="50">
        <f>+X39/$R$39</f>
        <v>0.3</v>
      </c>
      <c r="Z39" s="45">
        <f>+Z38</f>
        <v>0.14000000000000001</v>
      </c>
      <c r="AA39" s="50">
        <f>+Z39/$R$39</f>
        <v>0.35000000000000003</v>
      </c>
      <c r="AB39" s="45">
        <f>+AB38</f>
        <v>0.15</v>
      </c>
      <c r="AC39" s="50">
        <f>+AB39/$R$39</f>
        <v>0.37499999999999994</v>
      </c>
      <c r="AD39" s="45">
        <f>+AD38</f>
        <v>0.16</v>
      </c>
      <c r="AE39" s="50">
        <f>+AD39/$R$39</f>
        <v>0.39999999999999997</v>
      </c>
      <c r="AF39" s="50"/>
      <c r="AG39" s="45">
        <f>+AG38</f>
        <v>0.2</v>
      </c>
      <c r="AH39" s="50">
        <f>+AG39/$R$39</f>
        <v>0.5</v>
      </c>
      <c r="AI39" s="49">
        <f>+AI38</f>
        <v>0</v>
      </c>
      <c r="AJ39" s="50">
        <f>+AI39/$R$39</f>
        <v>0</v>
      </c>
      <c r="AK39" s="49">
        <f>+AK38</f>
        <v>0</v>
      </c>
      <c r="AL39" s="50">
        <f>+AK39/$R$39</f>
        <v>0</v>
      </c>
      <c r="AM39" s="49">
        <f>+AM38</f>
        <v>0</v>
      </c>
      <c r="AN39" s="50">
        <f>+AM39/$R$39</f>
        <v>0</v>
      </c>
      <c r="AO39" s="49">
        <f>+AO38</f>
        <v>0</v>
      </c>
      <c r="AP39" s="50">
        <f>+AO39/$R$39</f>
        <v>0</v>
      </c>
      <c r="AQ39" s="49">
        <f>+AQ38</f>
        <v>0</v>
      </c>
      <c r="AR39" s="50">
        <f>+AQ39/$R$39</f>
        <v>0</v>
      </c>
      <c r="AS39" s="49">
        <f>+AS38</f>
        <v>0</v>
      </c>
      <c r="AT39" s="50">
        <f>+AS39/$R$39</f>
        <v>0</v>
      </c>
      <c r="AU39" s="50"/>
      <c r="AV39" s="50"/>
      <c r="AW39" s="28"/>
      <c r="AX39" s="28"/>
    </row>
    <row r="40" spans="1:51" ht="74.25" customHeight="1">
      <c r="A40" s="31" t="s">
        <v>34</v>
      </c>
      <c r="B40" s="32" t="s">
        <v>35</v>
      </c>
      <c r="C40" s="33" t="s">
        <v>36</v>
      </c>
      <c r="D40" s="32" t="s">
        <v>37</v>
      </c>
      <c r="E40" s="34" t="s">
        <v>93</v>
      </c>
      <c r="F40" s="32" t="s">
        <v>94</v>
      </c>
      <c r="G40" s="33">
        <v>352</v>
      </c>
      <c r="H40" s="32" t="s">
        <v>95</v>
      </c>
      <c r="I40" s="33">
        <v>101</v>
      </c>
      <c r="J40" s="35" t="s">
        <v>96</v>
      </c>
      <c r="K40" s="33" t="s">
        <v>62</v>
      </c>
      <c r="L40" s="36">
        <v>997</v>
      </c>
      <c r="M40" s="36">
        <v>1</v>
      </c>
      <c r="N40" s="37" t="s">
        <v>97</v>
      </c>
      <c r="O40" s="36" t="s">
        <v>44</v>
      </c>
      <c r="P40" s="51">
        <v>1</v>
      </c>
      <c r="Q40" s="74">
        <v>0.15</v>
      </c>
      <c r="R40" s="74">
        <v>0.3</v>
      </c>
      <c r="S40" s="74">
        <v>0.25</v>
      </c>
      <c r="T40" s="74">
        <v>0.25</v>
      </c>
      <c r="U40" s="74">
        <v>0.05</v>
      </c>
      <c r="V40" s="36">
        <v>0</v>
      </c>
      <c r="W40" s="41">
        <f>+V40/R40</f>
        <v>0</v>
      </c>
      <c r="X40" s="36">
        <v>0</v>
      </c>
      <c r="Y40" s="41">
        <f>+X40/R40</f>
        <v>0</v>
      </c>
      <c r="Z40" s="36">
        <v>0.03</v>
      </c>
      <c r="AA40" s="41">
        <f>+Z40/$R$40</f>
        <v>0.1</v>
      </c>
      <c r="AB40" s="36">
        <v>0.06</v>
      </c>
      <c r="AC40" s="41">
        <f>+AB40/$R$40</f>
        <v>0.2</v>
      </c>
      <c r="AD40" s="52">
        <v>0.1</v>
      </c>
      <c r="AE40" s="41">
        <f>+AD40/$R$40</f>
        <v>0.33333333333333337</v>
      </c>
      <c r="AF40" s="41"/>
      <c r="AG40" s="36">
        <v>0.13</v>
      </c>
      <c r="AH40" s="41">
        <f>+AG40/$R$40</f>
        <v>0.43333333333333335</v>
      </c>
      <c r="AI40" s="52"/>
      <c r="AJ40" s="41"/>
      <c r="AK40" s="36"/>
      <c r="AL40" s="41"/>
      <c r="AM40" s="36"/>
      <c r="AN40" s="41"/>
      <c r="AO40" s="36"/>
      <c r="AP40" s="41"/>
      <c r="AQ40" s="36"/>
      <c r="AR40" s="41"/>
      <c r="AS40" s="36"/>
      <c r="AT40" s="41"/>
      <c r="AU40" s="41">
        <f>+(Z40+Q40)/P40</f>
        <v>0.18</v>
      </c>
      <c r="AV40" s="41"/>
      <c r="AW40" s="28"/>
      <c r="AX40" s="28"/>
    </row>
    <row r="41" spans="1:51" ht="74.25" customHeight="1">
      <c r="A41" s="44"/>
      <c r="B41" s="45"/>
      <c r="C41" s="45"/>
      <c r="D41" s="45"/>
      <c r="E41" s="46"/>
      <c r="F41" s="45"/>
      <c r="G41" s="45">
        <v>352</v>
      </c>
      <c r="H41" s="45"/>
      <c r="I41" s="45">
        <v>101</v>
      </c>
      <c r="J41" s="47" t="s">
        <v>96</v>
      </c>
      <c r="K41" s="45"/>
      <c r="L41" s="45"/>
      <c r="M41" s="45"/>
      <c r="N41" s="45"/>
      <c r="O41" s="45" t="s">
        <v>44</v>
      </c>
      <c r="P41" s="86">
        <f t="shared" ref="P41:V41" si="14">+P40</f>
        <v>1</v>
      </c>
      <c r="Q41" s="86">
        <f t="shared" si="14"/>
        <v>0.15</v>
      </c>
      <c r="R41" s="86">
        <f t="shared" si="14"/>
        <v>0.3</v>
      </c>
      <c r="S41" s="86">
        <f t="shared" si="14"/>
        <v>0.25</v>
      </c>
      <c r="T41" s="86">
        <f t="shared" si="14"/>
        <v>0.25</v>
      </c>
      <c r="U41" s="86">
        <f t="shared" si="14"/>
        <v>0.05</v>
      </c>
      <c r="V41" s="45">
        <f t="shared" si="14"/>
        <v>0</v>
      </c>
      <c r="W41" s="50">
        <f>+V41/$R$41</f>
        <v>0</v>
      </c>
      <c r="X41" s="45">
        <f>+X40</f>
        <v>0</v>
      </c>
      <c r="Y41" s="50">
        <f>+X41/$R$41</f>
        <v>0</v>
      </c>
      <c r="Z41" s="45">
        <f>+Z40</f>
        <v>0.03</v>
      </c>
      <c r="AA41" s="50">
        <f>+Z41/$R$41</f>
        <v>0.1</v>
      </c>
      <c r="AB41" s="45">
        <f>+AB40</f>
        <v>0.06</v>
      </c>
      <c r="AC41" s="50">
        <f>+AB41/$R$41</f>
        <v>0.2</v>
      </c>
      <c r="AD41" s="45">
        <f>+AD40</f>
        <v>0.1</v>
      </c>
      <c r="AE41" s="50">
        <f>+AD41/$R$41</f>
        <v>0.33333333333333337</v>
      </c>
      <c r="AF41" s="50"/>
      <c r="AG41" s="45">
        <f>+AG40</f>
        <v>0.13</v>
      </c>
      <c r="AH41" s="50">
        <f>+AG41/$R$41</f>
        <v>0.43333333333333335</v>
      </c>
      <c r="AI41" s="49">
        <f>+AI40</f>
        <v>0</v>
      </c>
      <c r="AJ41" s="50">
        <f>+AI41/$R$41</f>
        <v>0</v>
      </c>
      <c r="AK41" s="45">
        <f>+AK40</f>
        <v>0</v>
      </c>
      <c r="AL41" s="50">
        <f>+AK41/$R$41</f>
        <v>0</v>
      </c>
      <c r="AM41" s="45">
        <f>+AM40</f>
        <v>0</v>
      </c>
      <c r="AN41" s="50">
        <f>+AM41/$R$41</f>
        <v>0</v>
      </c>
      <c r="AO41" s="45">
        <f>+AO40</f>
        <v>0</v>
      </c>
      <c r="AP41" s="50">
        <f>+AO41/$R$41</f>
        <v>0</v>
      </c>
      <c r="AQ41" s="45">
        <f>+AQ40</f>
        <v>0</v>
      </c>
      <c r="AR41" s="50">
        <f>+AQ41/$R$41</f>
        <v>0</v>
      </c>
      <c r="AS41" s="45">
        <f>+AS40</f>
        <v>0</v>
      </c>
      <c r="AT41" s="50">
        <f>+AS41/$R$41</f>
        <v>0</v>
      </c>
      <c r="AU41" s="50"/>
      <c r="AV41" s="50"/>
      <c r="AW41" s="28"/>
      <c r="AX41" s="28"/>
    </row>
    <row r="42" spans="1:51" ht="74.25" customHeight="1">
      <c r="A42" s="31" t="s">
        <v>34</v>
      </c>
      <c r="B42" s="32" t="s">
        <v>35</v>
      </c>
      <c r="C42" s="33" t="s">
        <v>36</v>
      </c>
      <c r="D42" s="32" t="s">
        <v>37</v>
      </c>
      <c r="E42" s="34" t="s">
        <v>93</v>
      </c>
      <c r="F42" s="32" t="s">
        <v>94</v>
      </c>
      <c r="G42" s="33">
        <v>355</v>
      </c>
      <c r="H42" s="32" t="s">
        <v>98</v>
      </c>
      <c r="I42" s="33">
        <v>104</v>
      </c>
      <c r="J42" s="35" t="s">
        <v>99</v>
      </c>
      <c r="K42" s="33" t="s">
        <v>100</v>
      </c>
      <c r="L42" s="36">
        <v>997</v>
      </c>
      <c r="M42" s="36">
        <v>2</v>
      </c>
      <c r="N42" s="37" t="s">
        <v>101</v>
      </c>
      <c r="O42" s="36" t="s">
        <v>44</v>
      </c>
      <c r="P42" s="51">
        <v>2800</v>
      </c>
      <c r="Q42" s="51">
        <v>400</v>
      </c>
      <c r="R42" s="51">
        <v>800</v>
      </c>
      <c r="S42" s="51">
        <v>800</v>
      </c>
      <c r="T42" s="51">
        <v>700</v>
      </c>
      <c r="U42" s="51">
        <v>100</v>
      </c>
      <c r="V42" s="36">
        <v>0</v>
      </c>
      <c r="W42" s="41">
        <f>+V42/R42</f>
        <v>0</v>
      </c>
      <c r="X42" s="36">
        <v>0</v>
      </c>
      <c r="Y42" s="41">
        <f>+X42/R42</f>
        <v>0</v>
      </c>
      <c r="Z42" s="36">
        <v>0</v>
      </c>
      <c r="AA42" s="41">
        <f>+Z42/$R$42</f>
        <v>0</v>
      </c>
      <c r="AB42" s="36">
        <v>0</v>
      </c>
      <c r="AC42" s="41">
        <f>+AB42/$R$42</f>
        <v>0</v>
      </c>
      <c r="AD42" s="36">
        <v>0</v>
      </c>
      <c r="AE42" s="41">
        <f>+AD42/$R$42</f>
        <v>0</v>
      </c>
      <c r="AF42" s="41"/>
      <c r="AG42" s="36">
        <v>0</v>
      </c>
      <c r="AH42" s="41">
        <f>+AG42/$R$42</f>
        <v>0</v>
      </c>
      <c r="AI42" s="52"/>
      <c r="AJ42" s="41"/>
      <c r="AK42" s="52"/>
      <c r="AL42" s="41"/>
      <c r="AM42" s="52"/>
      <c r="AN42" s="41"/>
      <c r="AO42" s="52"/>
      <c r="AP42" s="41"/>
      <c r="AQ42" s="36"/>
      <c r="AR42" s="41"/>
      <c r="AS42" s="36"/>
      <c r="AT42" s="41"/>
      <c r="AU42" s="41">
        <f>+(Z42+Q42)/P42</f>
        <v>0.14285714285714285</v>
      </c>
      <c r="AV42" s="41"/>
      <c r="AW42" s="28"/>
      <c r="AX42" s="28"/>
    </row>
    <row r="43" spans="1:51" ht="74.25" customHeight="1">
      <c r="A43" s="44"/>
      <c r="B43" s="45"/>
      <c r="C43" s="45"/>
      <c r="D43" s="45"/>
      <c r="E43" s="46"/>
      <c r="F43" s="45"/>
      <c r="G43" s="45">
        <v>355</v>
      </c>
      <c r="H43" s="45"/>
      <c r="I43" s="45">
        <v>104</v>
      </c>
      <c r="J43" s="47" t="s">
        <v>99</v>
      </c>
      <c r="K43" s="45"/>
      <c r="L43" s="45"/>
      <c r="M43" s="45"/>
      <c r="N43" s="45"/>
      <c r="O43" s="45" t="s">
        <v>44</v>
      </c>
      <c r="P43" s="48">
        <f t="shared" ref="P43:V43" si="15">+P42</f>
        <v>2800</v>
      </c>
      <c r="Q43" s="48">
        <f t="shared" si="15"/>
        <v>400</v>
      </c>
      <c r="R43" s="48">
        <f t="shared" si="15"/>
        <v>800</v>
      </c>
      <c r="S43" s="48">
        <f t="shared" si="15"/>
        <v>800</v>
      </c>
      <c r="T43" s="48">
        <f t="shared" si="15"/>
        <v>700</v>
      </c>
      <c r="U43" s="48">
        <f t="shared" si="15"/>
        <v>100</v>
      </c>
      <c r="V43" s="45">
        <f t="shared" si="15"/>
        <v>0</v>
      </c>
      <c r="W43" s="50">
        <f>+V43/$R$43</f>
        <v>0</v>
      </c>
      <c r="X43" s="45">
        <f>+X42</f>
        <v>0</v>
      </c>
      <c r="Y43" s="50">
        <f>+X43/$R$43</f>
        <v>0</v>
      </c>
      <c r="Z43" s="45">
        <f>+Z42</f>
        <v>0</v>
      </c>
      <c r="AA43" s="50">
        <f>+Z43/$R$43</f>
        <v>0</v>
      </c>
      <c r="AB43" s="45">
        <f>+AB42</f>
        <v>0</v>
      </c>
      <c r="AC43" s="50">
        <f>+AB43/$R$43</f>
        <v>0</v>
      </c>
      <c r="AD43" s="45">
        <f>+AD42</f>
        <v>0</v>
      </c>
      <c r="AE43" s="50">
        <f>+AD43/$R$43</f>
        <v>0</v>
      </c>
      <c r="AF43" s="50"/>
      <c r="AG43" s="45">
        <f>+AG42</f>
        <v>0</v>
      </c>
      <c r="AH43" s="50">
        <f>+AG43/$R$43</f>
        <v>0</v>
      </c>
      <c r="AI43" s="49">
        <f>+AI42</f>
        <v>0</v>
      </c>
      <c r="AJ43" s="50">
        <f>+AI43/$R$43</f>
        <v>0</v>
      </c>
      <c r="AK43" s="49">
        <f>+AK42</f>
        <v>0</v>
      </c>
      <c r="AL43" s="50">
        <f>+AK43/$R$43</f>
        <v>0</v>
      </c>
      <c r="AM43" s="49">
        <f>+AM42</f>
        <v>0</v>
      </c>
      <c r="AN43" s="50">
        <f>+AM43/$R$43</f>
        <v>0</v>
      </c>
      <c r="AO43" s="49">
        <f>+AO42</f>
        <v>0</v>
      </c>
      <c r="AP43" s="50">
        <f>+AO43/$R$43</f>
        <v>0</v>
      </c>
      <c r="AQ43" s="45">
        <f>+AQ42</f>
        <v>0</v>
      </c>
      <c r="AR43" s="50">
        <f>+AQ43/$R$43</f>
        <v>0</v>
      </c>
      <c r="AS43" s="45">
        <f>+AS42</f>
        <v>0</v>
      </c>
      <c r="AT43" s="50">
        <f>+AS43/$R$43</f>
        <v>0</v>
      </c>
      <c r="AU43" s="50"/>
      <c r="AV43" s="50"/>
      <c r="AW43" s="28"/>
      <c r="AX43" s="28"/>
    </row>
    <row r="44" spans="1:51" ht="74.25" customHeight="1">
      <c r="A44" s="31" t="s">
        <v>34</v>
      </c>
      <c r="B44" s="32" t="s">
        <v>35</v>
      </c>
      <c r="C44" s="33" t="s">
        <v>36</v>
      </c>
      <c r="D44" s="32" t="s">
        <v>37</v>
      </c>
      <c r="E44" s="34" t="s">
        <v>93</v>
      </c>
      <c r="F44" s="32" t="s">
        <v>94</v>
      </c>
      <c r="G44" s="33">
        <v>356</v>
      </c>
      <c r="H44" s="32" t="s">
        <v>102</v>
      </c>
      <c r="I44" s="33">
        <v>105</v>
      </c>
      <c r="J44" s="35" t="s">
        <v>103</v>
      </c>
      <c r="K44" s="33" t="s">
        <v>104</v>
      </c>
      <c r="L44" s="36">
        <v>997</v>
      </c>
      <c r="M44" s="36">
        <v>3</v>
      </c>
      <c r="N44" s="37" t="s">
        <v>105</v>
      </c>
      <c r="O44" s="36" t="s">
        <v>53</v>
      </c>
      <c r="P44" s="51">
        <v>45</v>
      </c>
      <c r="Q44" s="51">
        <v>0</v>
      </c>
      <c r="R44" s="51">
        <v>45</v>
      </c>
      <c r="S44" s="51">
        <v>45</v>
      </c>
      <c r="T44" s="51">
        <v>45</v>
      </c>
      <c r="U44" s="51">
        <v>0</v>
      </c>
      <c r="V44" s="36">
        <v>0</v>
      </c>
      <c r="W44" s="41">
        <f>+V44/R44</f>
        <v>0</v>
      </c>
      <c r="X44" s="36">
        <v>0</v>
      </c>
      <c r="Y44" s="41">
        <f>+X44/R44</f>
        <v>0</v>
      </c>
      <c r="Z44" s="36">
        <v>0</v>
      </c>
      <c r="AA44" s="41">
        <f>+Z44/$R$44</f>
        <v>0</v>
      </c>
      <c r="AB44" s="36">
        <v>0</v>
      </c>
      <c r="AC44" s="41">
        <f>+AB44/$R$44</f>
        <v>0</v>
      </c>
      <c r="AD44" s="36">
        <v>0</v>
      </c>
      <c r="AE44" s="41">
        <f>+AD44/$R$44</f>
        <v>0</v>
      </c>
      <c r="AF44" s="41"/>
      <c r="AG44" s="36">
        <v>0</v>
      </c>
      <c r="AH44" s="41">
        <f>+AG44/$R$44</f>
        <v>0</v>
      </c>
      <c r="AI44" s="52"/>
      <c r="AJ44" s="41"/>
      <c r="AK44" s="52"/>
      <c r="AL44" s="41"/>
      <c r="AM44" s="52"/>
      <c r="AN44" s="41"/>
      <c r="AO44" s="52"/>
      <c r="AP44" s="41"/>
      <c r="AQ44" s="52"/>
      <c r="AR44" s="41"/>
      <c r="AS44" s="52"/>
      <c r="AT44" s="41"/>
      <c r="AU44" s="41">
        <f>+Z44/P44/4</f>
        <v>0</v>
      </c>
      <c r="AV44" s="41"/>
      <c r="AW44" s="28"/>
      <c r="AX44" s="28"/>
    </row>
    <row r="45" spans="1:51" ht="74.25" customHeight="1">
      <c r="A45" s="44"/>
      <c r="B45" s="45"/>
      <c r="C45" s="45"/>
      <c r="D45" s="45"/>
      <c r="E45" s="46"/>
      <c r="F45" s="45"/>
      <c r="G45" s="45">
        <v>356</v>
      </c>
      <c r="H45" s="45"/>
      <c r="I45" s="45">
        <v>105</v>
      </c>
      <c r="J45" s="47" t="s">
        <v>103</v>
      </c>
      <c r="K45" s="45"/>
      <c r="L45" s="45"/>
      <c r="M45" s="45"/>
      <c r="N45" s="45"/>
      <c r="O45" s="45" t="s">
        <v>53</v>
      </c>
      <c r="P45" s="48">
        <f t="shared" ref="P45:V45" si="16">+P44</f>
        <v>45</v>
      </c>
      <c r="Q45" s="48">
        <f t="shared" si="16"/>
        <v>0</v>
      </c>
      <c r="R45" s="48">
        <f t="shared" si="16"/>
        <v>45</v>
      </c>
      <c r="S45" s="48">
        <f t="shared" si="16"/>
        <v>45</v>
      </c>
      <c r="T45" s="48">
        <f t="shared" si="16"/>
        <v>45</v>
      </c>
      <c r="U45" s="48">
        <f t="shared" si="16"/>
        <v>0</v>
      </c>
      <c r="V45" s="45">
        <f t="shared" si="16"/>
        <v>0</v>
      </c>
      <c r="W45" s="50">
        <f>+V45/$R$45</f>
        <v>0</v>
      </c>
      <c r="X45" s="45">
        <f>+X44</f>
        <v>0</v>
      </c>
      <c r="Y45" s="50">
        <f>+X45/$R$45</f>
        <v>0</v>
      </c>
      <c r="Z45" s="45">
        <f>+Z44</f>
        <v>0</v>
      </c>
      <c r="AA45" s="50">
        <f>+Z45/$R$45</f>
        <v>0</v>
      </c>
      <c r="AB45" s="45">
        <f>+AB44</f>
        <v>0</v>
      </c>
      <c r="AC45" s="50">
        <f>+AB45/$R$45</f>
        <v>0</v>
      </c>
      <c r="AD45" s="45">
        <f>+AD44</f>
        <v>0</v>
      </c>
      <c r="AE45" s="50">
        <f>+AD45/$R$45</f>
        <v>0</v>
      </c>
      <c r="AF45" s="50"/>
      <c r="AG45" s="45">
        <f>+AG44</f>
        <v>0</v>
      </c>
      <c r="AH45" s="50">
        <f>+AG45/$R$45</f>
        <v>0</v>
      </c>
      <c r="AI45" s="49">
        <f>+AI44</f>
        <v>0</v>
      </c>
      <c r="AJ45" s="50">
        <f>+AI45/$R$45</f>
        <v>0</v>
      </c>
      <c r="AK45" s="49">
        <f>+AK44</f>
        <v>0</v>
      </c>
      <c r="AL45" s="50">
        <f>+AK45/$R$45</f>
        <v>0</v>
      </c>
      <c r="AM45" s="49">
        <f>+AM44</f>
        <v>0</v>
      </c>
      <c r="AN45" s="50">
        <f>+AM45/$R$45</f>
        <v>0</v>
      </c>
      <c r="AO45" s="49">
        <f>+AO44</f>
        <v>0</v>
      </c>
      <c r="AP45" s="50">
        <f>+AO45/$R$45</f>
        <v>0</v>
      </c>
      <c r="AQ45" s="49">
        <f>+AQ44</f>
        <v>0</v>
      </c>
      <c r="AR45" s="50">
        <f>+AQ45/$R$45</f>
        <v>0</v>
      </c>
      <c r="AS45" s="49">
        <f>+AS44</f>
        <v>0</v>
      </c>
      <c r="AT45" s="50">
        <f>+AS45/$R$45</f>
        <v>0</v>
      </c>
      <c r="AU45" s="50"/>
      <c r="AV45" s="50"/>
      <c r="AW45" s="28"/>
      <c r="AX45" s="28"/>
    </row>
    <row r="46" spans="1:51" ht="74.25" customHeight="1">
      <c r="A46" s="53" t="s">
        <v>106</v>
      </c>
      <c r="B46" s="54" t="s">
        <v>107</v>
      </c>
      <c r="C46" s="55" t="s">
        <v>108</v>
      </c>
      <c r="D46" s="54" t="s">
        <v>109</v>
      </c>
      <c r="E46" s="55" t="s">
        <v>110</v>
      </c>
      <c r="F46" s="54" t="s">
        <v>111</v>
      </c>
      <c r="G46" s="55">
        <v>366</v>
      </c>
      <c r="H46" s="54" t="s">
        <v>112</v>
      </c>
      <c r="I46" s="55">
        <v>163</v>
      </c>
      <c r="J46" s="57" t="s">
        <v>113</v>
      </c>
      <c r="K46" s="55" t="s">
        <v>114</v>
      </c>
      <c r="L46" s="58">
        <v>992</v>
      </c>
      <c r="M46" s="58">
        <v>1</v>
      </c>
      <c r="N46" s="87" t="s">
        <v>115</v>
      </c>
      <c r="O46" s="58" t="s">
        <v>44</v>
      </c>
      <c r="P46" s="63">
        <v>1</v>
      </c>
      <c r="Q46" s="63">
        <v>0.15</v>
      </c>
      <c r="R46" s="62">
        <v>0.3</v>
      </c>
      <c r="S46" s="62">
        <v>0.3</v>
      </c>
      <c r="T46" s="62">
        <v>0.2</v>
      </c>
      <c r="U46" s="62">
        <v>0.05</v>
      </c>
      <c r="V46" s="62">
        <v>2.5000000000000001E-3</v>
      </c>
      <c r="W46" s="62">
        <f>+V46/R46</f>
        <v>8.3333333333333332E-3</v>
      </c>
      <c r="X46" s="62">
        <v>1.8499999999999999E-2</v>
      </c>
      <c r="Y46" s="62">
        <f>+X46/R46</f>
        <v>6.1666666666666668E-2</v>
      </c>
      <c r="Z46" s="88">
        <v>5.0999999999999997E-2</v>
      </c>
      <c r="AA46" s="63">
        <f>+Z46/$R$46</f>
        <v>0.16999999999999998</v>
      </c>
      <c r="AB46" s="89">
        <v>8.1000000000000003E-2</v>
      </c>
      <c r="AC46" s="62">
        <f>+AB46/$R$46</f>
        <v>0.27</v>
      </c>
      <c r="AD46" s="90">
        <v>0.11</v>
      </c>
      <c r="AE46" s="62">
        <f>+AD46/$R$46</f>
        <v>0.3666666666666667</v>
      </c>
      <c r="AF46" s="62"/>
      <c r="AG46" s="62">
        <v>0.14099999999999999</v>
      </c>
      <c r="AH46" s="62">
        <f>+AG46/$R$46</f>
        <v>0.47</v>
      </c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3">
        <f>+(Z46+Q46)/P46</f>
        <v>0.20099999999999998</v>
      </c>
      <c r="AV46" s="63"/>
      <c r="AW46" s="28"/>
      <c r="AX46" s="28"/>
    </row>
    <row r="47" spans="1:51" ht="74.25" customHeight="1">
      <c r="A47" s="31" t="s">
        <v>106</v>
      </c>
      <c r="B47" s="32" t="s">
        <v>107</v>
      </c>
      <c r="C47" s="33" t="s">
        <v>108</v>
      </c>
      <c r="D47" s="32" t="s">
        <v>109</v>
      </c>
      <c r="E47" s="34" t="s">
        <v>110</v>
      </c>
      <c r="F47" s="32" t="s">
        <v>111</v>
      </c>
      <c r="G47" s="33">
        <v>366</v>
      </c>
      <c r="H47" s="32" t="s">
        <v>112</v>
      </c>
      <c r="I47" s="33">
        <v>163</v>
      </c>
      <c r="J47" s="35" t="s">
        <v>113</v>
      </c>
      <c r="K47" s="33" t="s">
        <v>114</v>
      </c>
      <c r="L47" s="36">
        <v>992</v>
      </c>
      <c r="M47" s="36">
        <v>2</v>
      </c>
      <c r="N47" s="37" t="s">
        <v>116</v>
      </c>
      <c r="O47" s="36" t="s">
        <v>44</v>
      </c>
      <c r="P47" s="76">
        <v>30</v>
      </c>
      <c r="Q47" s="76">
        <v>0</v>
      </c>
      <c r="R47" s="76">
        <v>10</v>
      </c>
      <c r="S47" s="76">
        <v>8</v>
      </c>
      <c r="T47" s="76">
        <v>8</v>
      </c>
      <c r="U47" s="76">
        <v>4</v>
      </c>
      <c r="V47" s="79">
        <v>3</v>
      </c>
      <c r="W47" s="78">
        <f>+V47/R47</f>
        <v>0.3</v>
      </c>
      <c r="X47" s="79">
        <v>5</v>
      </c>
      <c r="Y47" s="78">
        <f>+X47/R47</f>
        <v>0.5</v>
      </c>
      <c r="Z47" s="79">
        <v>5</v>
      </c>
      <c r="AA47" s="78">
        <f>+Z47/$R$47</f>
        <v>0.5</v>
      </c>
      <c r="AB47" s="79">
        <v>7</v>
      </c>
      <c r="AC47" s="78">
        <f>+AB47/$R$47</f>
        <v>0.7</v>
      </c>
      <c r="AD47" s="79">
        <v>8</v>
      </c>
      <c r="AE47" s="78">
        <f>+AD47/$R$47</f>
        <v>0.8</v>
      </c>
      <c r="AF47" s="78"/>
      <c r="AG47" s="79">
        <v>8</v>
      </c>
      <c r="AH47" s="78">
        <f>+AG47/$R$47</f>
        <v>0.8</v>
      </c>
      <c r="AI47" s="76"/>
      <c r="AJ47" s="78"/>
      <c r="AK47" s="76"/>
      <c r="AL47" s="78"/>
      <c r="AM47" s="78"/>
      <c r="AN47" s="78"/>
      <c r="AO47" s="78"/>
      <c r="AP47" s="78"/>
      <c r="AQ47" s="78"/>
      <c r="AR47" s="78"/>
      <c r="AS47" s="78"/>
      <c r="AT47" s="78"/>
      <c r="AU47" s="78">
        <f>+(Z47+Q47)/P47</f>
        <v>0.16666666666666666</v>
      </c>
      <c r="AV47" s="91"/>
      <c r="AW47" s="28"/>
      <c r="AX47" s="28"/>
    </row>
    <row r="48" spans="1:51" ht="74.25" customHeight="1">
      <c r="A48" s="44"/>
      <c r="B48" s="45"/>
      <c r="C48" s="45"/>
      <c r="D48" s="45"/>
      <c r="E48" s="46"/>
      <c r="F48" s="45"/>
      <c r="G48" s="45">
        <v>366</v>
      </c>
      <c r="H48" s="45"/>
      <c r="I48" s="45">
        <v>163</v>
      </c>
      <c r="J48" s="47" t="s">
        <v>113</v>
      </c>
      <c r="K48" s="45"/>
      <c r="L48" s="45"/>
      <c r="M48" s="45"/>
      <c r="N48" s="45"/>
      <c r="O48" s="45" t="s">
        <v>44</v>
      </c>
      <c r="P48" s="48">
        <f t="shared" ref="P48:V48" si="17">+P47</f>
        <v>30</v>
      </c>
      <c r="Q48" s="48">
        <f t="shared" si="17"/>
        <v>0</v>
      </c>
      <c r="R48" s="48">
        <f t="shared" si="17"/>
        <v>10</v>
      </c>
      <c r="S48" s="48">
        <f t="shared" si="17"/>
        <v>8</v>
      </c>
      <c r="T48" s="48">
        <f t="shared" si="17"/>
        <v>8</v>
      </c>
      <c r="U48" s="48">
        <f t="shared" si="17"/>
        <v>4</v>
      </c>
      <c r="V48" s="48">
        <f t="shared" si="17"/>
        <v>3</v>
      </c>
      <c r="W48" s="50">
        <f>+V48/$R$48</f>
        <v>0.3</v>
      </c>
      <c r="X48" s="48">
        <f>+X47</f>
        <v>5</v>
      </c>
      <c r="Y48" s="50">
        <f>+X48/$R$48</f>
        <v>0.5</v>
      </c>
      <c r="Z48" s="75">
        <f>+Z47</f>
        <v>5</v>
      </c>
      <c r="AA48" s="50">
        <f>+Z48/$R$48</f>
        <v>0.5</v>
      </c>
      <c r="AB48" s="48">
        <f>+AB47</f>
        <v>7</v>
      </c>
      <c r="AC48" s="50">
        <f>+AB48/$R$48</f>
        <v>0.7</v>
      </c>
      <c r="AD48" s="48">
        <f>+AD47</f>
        <v>8</v>
      </c>
      <c r="AE48" s="50">
        <f>+AD48/$R$48</f>
        <v>0.8</v>
      </c>
      <c r="AF48" s="50"/>
      <c r="AG48" s="48">
        <f>+AG47</f>
        <v>8</v>
      </c>
      <c r="AH48" s="50">
        <f>+AG48/$R$48</f>
        <v>0.8</v>
      </c>
      <c r="AI48" s="48">
        <f>+AI47</f>
        <v>0</v>
      </c>
      <c r="AJ48" s="50">
        <f>+AI48/$R$48</f>
        <v>0</v>
      </c>
      <c r="AK48" s="48">
        <f>+AK47</f>
        <v>0</v>
      </c>
      <c r="AL48" s="50">
        <f>+AK48/$R$48</f>
        <v>0</v>
      </c>
      <c r="AM48" s="48">
        <f>+AM47</f>
        <v>0</v>
      </c>
      <c r="AN48" s="50">
        <f>+AM48/$R$48</f>
        <v>0</v>
      </c>
      <c r="AO48" s="48">
        <f>+AO47</f>
        <v>0</v>
      </c>
      <c r="AP48" s="50">
        <f>+AO48/$R$48</f>
        <v>0</v>
      </c>
      <c r="AQ48" s="48">
        <f>+AQ47</f>
        <v>0</v>
      </c>
      <c r="AR48" s="50">
        <f>+AQ48/$R$48</f>
        <v>0</v>
      </c>
      <c r="AS48" s="48">
        <f>+AS47</f>
        <v>0</v>
      </c>
      <c r="AT48" s="50">
        <f>+AS48/$R$48</f>
        <v>0</v>
      </c>
      <c r="AU48" s="50"/>
      <c r="AV48" s="50"/>
      <c r="AW48" s="28"/>
      <c r="AX48" s="28"/>
    </row>
    <row r="49" spans="1:51" ht="74.25" customHeight="1">
      <c r="A49" s="31" t="s">
        <v>117</v>
      </c>
      <c r="B49" s="32" t="s">
        <v>118</v>
      </c>
      <c r="C49" s="33" t="s">
        <v>119</v>
      </c>
      <c r="D49" s="32" t="s">
        <v>120</v>
      </c>
      <c r="E49" s="34" t="s">
        <v>121</v>
      </c>
      <c r="F49" s="32" t="s">
        <v>122</v>
      </c>
      <c r="G49" s="33">
        <v>370</v>
      </c>
      <c r="H49" s="32" t="s">
        <v>123</v>
      </c>
      <c r="I49" s="33">
        <v>272</v>
      </c>
      <c r="J49" s="35" t="s">
        <v>124</v>
      </c>
      <c r="K49" s="33" t="s">
        <v>62</v>
      </c>
      <c r="L49" s="36">
        <v>1137</v>
      </c>
      <c r="M49" s="36">
        <v>1</v>
      </c>
      <c r="N49" s="37" t="s">
        <v>125</v>
      </c>
      <c r="O49" s="36" t="s">
        <v>53</v>
      </c>
      <c r="P49" s="76">
        <v>9</v>
      </c>
      <c r="Q49" s="77">
        <v>8</v>
      </c>
      <c r="R49" s="77">
        <v>9</v>
      </c>
      <c r="S49" s="77">
        <v>9</v>
      </c>
      <c r="T49" s="77">
        <v>9</v>
      </c>
      <c r="U49" s="77">
        <v>9</v>
      </c>
      <c r="V49" s="78">
        <v>0</v>
      </c>
      <c r="W49" s="78">
        <f>+V49/R49</f>
        <v>0</v>
      </c>
      <c r="X49" s="78">
        <v>0</v>
      </c>
      <c r="Y49" s="78">
        <f>+X49/R49</f>
        <v>0</v>
      </c>
      <c r="Z49" s="79">
        <v>0</v>
      </c>
      <c r="AA49" s="78">
        <f>+Z49/$R$49</f>
        <v>0</v>
      </c>
      <c r="AB49" s="79">
        <v>9</v>
      </c>
      <c r="AC49" s="78">
        <f>+AB49/$R$49</f>
        <v>1</v>
      </c>
      <c r="AD49" s="79">
        <v>9</v>
      </c>
      <c r="AE49" s="78">
        <f>+AD49/$R$49</f>
        <v>1</v>
      </c>
      <c r="AF49" s="78"/>
      <c r="AG49" s="79">
        <v>9</v>
      </c>
      <c r="AH49" s="78">
        <f>+AG49/$R$49</f>
        <v>1</v>
      </c>
      <c r="AI49" s="79"/>
      <c r="AJ49" s="78"/>
      <c r="AK49" s="79"/>
      <c r="AL49" s="78"/>
      <c r="AM49" s="79"/>
      <c r="AN49" s="78"/>
      <c r="AO49" s="79"/>
      <c r="AP49" s="78"/>
      <c r="AQ49" s="79"/>
      <c r="AR49" s="78"/>
      <c r="AS49" s="79"/>
      <c r="AT49" s="78"/>
      <c r="AU49" s="92">
        <f>(Z49+Q49)/((P49*4)+7)</f>
        <v>0.18604651162790697</v>
      </c>
      <c r="AV49" s="78"/>
      <c r="AW49" s="28"/>
      <c r="AX49" s="28"/>
    </row>
    <row r="50" spans="1:51" ht="74.25" customHeight="1">
      <c r="A50" s="44"/>
      <c r="B50" s="45"/>
      <c r="C50" s="45"/>
      <c r="D50" s="45"/>
      <c r="E50" s="46"/>
      <c r="F50" s="45"/>
      <c r="G50" s="45">
        <v>370</v>
      </c>
      <c r="H50" s="45"/>
      <c r="I50" s="45">
        <v>272</v>
      </c>
      <c r="J50" s="47" t="s">
        <v>124</v>
      </c>
      <c r="K50" s="45"/>
      <c r="L50" s="45"/>
      <c r="M50" s="45"/>
      <c r="N50" s="45"/>
      <c r="O50" s="45" t="s">
        <v>53</v>
      </c>
      <c r="P50" s="48">
        <f t="shared" ref="P50:V50" si="18">+P49</f>
        <v>9</v>
      </c>
      <c r="Q50" s="48">
        <f t="shared" si="18"/>
        <v>8</v>
      </c>
      <c r="R50" s="48">
        <f t="shared" si="18"/>
        <v>9</v>
      </c>
      <c r="S50" s="48">
        <f t="shared" si="18"/>
        <v>9</v>
      </c>
      <c r="T50" s="48">
        <f t="shared" si="18"/>
        <v>9</v>
      </c>
      <c r="U50" s="48">
        <f t="shared" si="18"/>
        <v>9</v>
      </c>
      <c r="V50" s="50">
        <f t="shared" si="18"/>
        <v>0</v>
      </c>
      <c r="W50" s="50">
        <f>+V50/$R$50</f>
        <v>0</v>
      </c>
      <c r="X50" s="50">
        <f>+X49</f>
        <v>0</v>
      </c>
      <c r="Y50" s="50">
        <f>+X50/$R$50</f>
        <v>0</v>
      </c>
      <c r="Z50" s="45">
        <f>+Z49</f>
        <v>0</v>
      </c>
      <c r="AA50" s="50">
        <f>+Z50/$R$50</f>
        <v>0</v>
      </c>
      <c r="AB50" s="45">
        <f>+AB49</f>
        <v>9</v>
      </c>
      <c r="AC50" s="50">
        <f>+AB50/$R$50</f>
        <v>1</v>
      </c>
      <c r="AD50" s="45">
        <f>+AD49</f>
        <v>9</v>
      </c>
      <c r="AE50" s="50">
        <f>+AD50/$R$50</f>
        <v>1</v>
      </c>
      <c r="AF50" s="50"/>
      <c r="AG50" s="45">
        <f>+AG49</f>
        <v>9</v>
      </c>
      <c r="AH50" s="50">
        <f>+AG50/$R$50</f>
        <v>1</v>
      </c>
      <c r="AI50" s="45">
        <f>+AI49</f>
        <v>0</v>
      </c>
      <c r="AJ50" s="50">
        <f>+AI50/$R$50</f>
        <v>0</v>
      </c>
      <c r="AK50" s="45">
        <f>+AK49</f>
        <v>0</v>
      </c>
      <c r="AL50" s="50">
        <f>+AK50/$R$50</f>
        <v>0</v>
      </c>
      <c r="AM50" s="45">
        <f>+AM49</f>
        <v>0</v>
      </c>
      <c r="AN50" s="50">
        <f>+AM50/$R$50</f>
        <v>0</v>
      </c>
      <c r="AO50" s="45">
        <f>+AO49</f>
        <v>0</v>
      </c>
      <c r="AP50" s="50">
        <f>+AO50/$R$50</f>
        <v>0</v>
      </c>
      <c r="AQ50" s="45">
        <f>+AQ49</f>
        <v>0</v>
      </c>
      <c r="AR50" s="50">
        <f>+AQ50/$R$50</f>
        <v>0</v>
      </c>
      <c r="AS50" s="45">
        <f>+AS49</f>
        <v>0</v>
      </c>
      <c r="AT50" s="50">
        <f>+AS50/$R$50</f>
        <v>0</v>
      </c>
      <c r="AU50" s="50"/>
      <c r="AV50" s="50"/>
      <c r="AW50" s="28"/>
      <c r="AX50" s="28"/>
    </row>
    <row r="51" spans="1:51" ht="74.25" customHeight="1">
      <c r="A51" s="31" t="s">
        <v>117</v>
      </c>
      <c r="B51" s="32" t="s">
        <v>118</v>
      </c>
      <c r="C51" s="33" t="s">
        <v>119</v>
      </c>
      <c r="D51" s="32" t="s">
        <v>120</v>
      </c>
      <c r="E51" s="34" t="s">
        <v>121</v>
      </c>
      <c r="F51" s="32" t="s">
        <v>122</v>
      </c>
      <c r="G51" s="33">
        <v>369</v>
      </c>
      <c r="H51" s="32" t="s">
        <v>126</v>
      </c>
      <c r="I51" s="33">
        <v>271</v>
      </c>
      <c r="J51" s="35" t="s">
        <v>127</v>
      </c>
      <c r="K51" s="33" t="s">
        <v>62</v>
      </c>
      <c r="L51" s="36">
        <v>1137</v>
      </c>
      <c r="M51" s="36">
        <v>2</v>
      </c>
      <c r="N51" s="37" t="s">
        <v>128</v>
      </c>
      <c r="O51" s="36" t="s">
        <v>49</v>
      </c>
      <c r="P51" s="51">
        <v>10</v>
      </c>
      <c r="Q51" s="74">
        <v>1</v>
      </c>
      <c r="R51" s="74">
        <v>4</v>
      </c>
      <c r="S51" s="74">
        <v>7</v>
      </c>
      <c r="T51" s="74">
        <v>9</v>
      </c>
      <c r="U51" s="74">
        <v>10</v>
      </c>
      <c r="V51" s="41">
        <v>0</v>
      </c>
      <c r="W51" s="41">
        <f>+V51/R51</f>
        <v>0</v>
      </c>
      <c r="X51" s="41">
        <v>0</v>
      </c>
      <c r="Y51" s="41">
        <f>+X51/R51</f>
        <v>0</v>
      </c>
      <c r="Z51" s="36">
        <v>0</v>
      </c>
      <c r="AA51" s="41">
        <f>+Z51/$R$51</f>
        <v>0</v>
      </c>
      <c r="AB51" s="36">
        <v>3</v>
      </c>
      <c r="AC51" s="41">
        <f>+AB51/$R$51</f>
        <v>0.75</v>
      </c>
      <c r="AD51" s="36">
        <v>3</v>
      </c>
      <c r="AE51" s="41">
        <f>+AD51/$R$51</f>
        <v>0.75</v>
      </c>
      <c r="AF51" s="41"/>
      <c r="AG51" s="36">
        <v>3</v>
      </c>
      <c r="AH51" s="41">
        <f>+AG51/$R$51</f>
        <v>0.75</v>
      </c>
      <c r="AI51" s="36"/>
      <c r="AJ51" s="41"/>
      <c r="AK51" s="36"/>
      <c r="AL51" s="41"/>
      <c r="AM51" s="36"/>
      <c r="AN51" s="41"/>
      <c r="AO51" s="36"/>
      <c r="AP51" s="41"/>
      <c r="AQ51" s="36"/>
      <c r="AR51" s="41"/>
      <c r="AS51" s="36"/>
      <c r="AT51" s="41"/>
      <c r="AU51" s="41">
        <f>+(Q51+Z51)/P51</f>
        <v>0.1</v>
      </c>
      <c r="AV51" s="78"/>
      <c r="AW51" s="28"/>
      <c r="AX51" s="28"/>
    </row>
    <row r="52" spans="1:51" ht="74.25" customHeight="1">
      <c r="A52" s="44"/>
      <c r="B52" s="45"/>
      <c r="C52" s="45"/>
      <c r="D52" s="45"/>
      <c r="E52" s="46"/>
      <c r="F52" s="45"/>
      <c r="G52" s="45">
        <v>369</v>
      </c>
      <c r="H52" s="45"/>
      <c r="I52" s="45">
        <v>271</v>
      </c>
      <c r="J52" s="47" t="s">
        <v>127</v>
      </c>
      <c r="K52" s="45"/>
      <c r="L52" s="45"/>
      <c r="M52" s="45"/>
      <c r="N52" s="45"/>
      <c r="O52" s="45" t="s">
        <v>49</v>
      </c>
      <c r="P52" s="48">
        <f t="shared" ref="P52:V52" si="19">+P51</f>
        <v>10</v>
      </c>
      <c r="Q52" s="48">
        <f t="shared" si="19"/>
        <v>1</v>
      </c>
      <c r="R52" s="48">
        <f t="shared" si="19"/>
        <v>4</v>
      </c>
      <c r="S52" s="48">
        <f t="shared" si="19"/>
        <v>7</v>
      </c>
      <c r="T52" s="48">
        <f t="shared" si="19"/>
        <v>9</v>
      </c>
      <c r="U52" s="48">
        <f t="shared" si="19"/>
        <v>10</v>
      </c>
      <c r="V52" s="50">
        <f t="shared" si="19"/>
        <v>0</v>
      </c>
      <c r="W52" s="50">
        <f>+V52/$R$52</f>
        <v>0</v>
      </c>
      <c r="X52" s="50">
        <f>+X51</f>
        <v>0</v>
      </c>
      <c r="Y52" s="50">
        <f>+X52/$R$52</f>
        <v>0</v>
      </c>
      <c r="Z52" s="45">
        <v>1</v>
      </c>
      <c r="AA52" s="50">
        <f>+Z52/$R$52</f>
        <v>0.25</v>
      </c>
      <c r="AB52" s="45">
        <f>+AB51</f>
        <v>3</v>
      </c>
      <c r="AC52" s="50">
        <f>+AB52/$R$52</f>
        <v>0.75</v>
      </c>
      <c r="AD52" s="45">
        <f>+AD51</f>
        <v>3</v>
      </c>
      <c r="AE52" s="50">
        <f>+AD52/$R$52</f>
        <v>0.75</v>
      </c>
      <c r="AF52" s="50"/>
      <c r="AG52" s="45">
        <f>+AG51</f>
        <v>3</v>
      </c>
      <c r="AH52" s="50">
        <f>+AG52/$R$52</f>
        <v>0.75</v>
      </c>
      <c r="AI52" s="45">
        <f>+AI51</f>
        <v>0</v>
      </c>
      <c r="AJ52" s="50">
        <f>+AI52/$R$52</f>
        <v>0</v>
      </c>
      <c r="AK52" s="45">
        <f>+AK51</f>
        <v>0</v>
      </c>
      <c r="AL52" s="50">
        <f>+AK52/$R$52</f>
        <v>0</v>
      </c>
      <c r="AM52" s="45">
        <f>+AM51</f>
        <v>0</v>
      </c>
      <c r="AN52" s="50">
        <f>+AM52/$R$52</f>
        <v>0</v>
      </c>
      <c r="AO52" s="45">
        <f>+AO51</f>
        <v>0</v>
      </c>
      <c r="AP52" s="50">
        <f>+AO52/$R$52</f>
        <v>0</v>
      </c>
      <c r="AQ52" s="45">
        <f>+AQ51</f>
        <v>0</v>
      </c>
      <c r="AR52" s="50">
        <f>+AQ52/$R$52</f>
        <v>0</v>
      </c>
      <c r="AS52" s="45">
        <f>+AS51</f>
        <v>0</v>
      </c>
      <c r="AT52" s="50">
        <f>+AS52/$R$52</f>
        <v>0</v>
      </c>
      <c r="AU52" s="50"/>
      <c r="AV52" s="50"/>
      <c r="AW52" s="28"/>
      <c r="AX52" s="28"/>
    </row>
    <row r="53" spans="1:51" ht="74.25" customHeight="1">
      <c r="A53" s="93" t="s">
        <v>117</v>
      </c>
      <c r="B53" s="94" t="s">
        <v>118</v>
      </c>
      <c r="C53" s="36" t="s">
        <v>119</v>
      </c>
      <c r="D53" s="94" t="s">
        <v>120</v>
      </c>
      <c r="E53" s="95" t="s">
        <v>121</v>
      </c>
      <c r="F53" s="94" t="s">
        <v>122</v>
      </c>
      <c r="G53" s="36">
        <v>371</v>
      </c>
      <c r="H53" s="94" t="s">
        <v>129</v>
      </c>
      <c r="I53" s="36">
        <v>273</v>
      </c>
      <c r="J53" s="37" t="s">
        <v>130</v>
      </c>
      <c r="K53" s="36" t="s">
        <v>131</v>
      </c>
      <c r="L53" s="36">
        <v>1016</v>
      </c>
      <c r="M53" s="36">
        <v>1</v>
      </c>
      <c r="N53" s="37" t="s">
        <v>132</v>
      </c>
      <c r="O53" s="36" t="s">
        <v>44</v>
      </c>
      <c r="P53" s="51">
        <f>SUM(Q53:U53)</f>
        <v>84</v>
      </c>
      <c r="Q53" s="74">
        <v>2</v>
      </c>
      <c r="R53" s="74">
        <v>27</v>
      </c>
      <c r="S53" s="74">
        <v>27</v>
      </c>
      <c r="T53" s="74">
        <v>23</v>
      </c>
      <c r="U53" s="74">
        <v>5</v>
      </c>
      <c r="V53" s="36">
        <v>0</v>
      </c>
      <c r="W53" s="41">
        <f>+V53/R53</f>
        <v>0</v>
      </c>
      <c r="X53" s="36">
        <v>0</v>
      </c>
      <c r="Y53" s="41">
        <f>+X53/R53</f>
        <v>0</v>
      </c>
      <c r="Z53" s="36">
        <v>0</v>
      </c>
      <c r="AA53" s="41">
        <f>+Z53/$R$53</f>
        <v>0</v>
      </c>
      <c r="AB53" s="36">
        <v>0</v>
      </c>
      <c r="AC53" s="41">
        <f>+AB53/$R$53</f>
        <v>0</v>
      </c>
      <c r="AD53" s="36">
        <v>7</v>
      </c>
      <c r="AE53" s="41">
        <f>+AD53/$R$53</f>
        <v>0.25925925925925924</v>
      </c>
      <c r="AF53" s="41"/>
      <c r="AG53" s="36">
        <v>13</v>
      </c>
      <c r="AH53" s="41">
        <f>+AG53/R53</f>
        <v>0.48148148148148145</v>
      </c>
      <c r="AI53" s="36"/>
      <c r="AJ53" s="41"/>
      <c r="AK53" s="36"/>
      <c r="AL53" s="41"/>
      <c r="AM53" s="36"/>
      <c r="AN53" s="41"/>
      <c r="AO53" s="36"/>
      <c r="AP53" s="41"/>
      <c r="AQ53" s="36"/>
      <c r="AR53" s="41"/>
      <c r="AS53" s="36"/>
      <c r="AT53" s="41"/>
      <c r="AU53" s="41">
        <f>+(Z53+Q53)/P53</f>
        <v>2.3809523809523808E-2</v>
      </c>
      <c r="AV53" s="41"/>
      <c r="AW53" s="28"/>
      <c r="AX53" s="28"/>
    </row>
    <row r="54" spans="1:51" ht="93.75" customHeight="1">
      <c r="A54" s="53" t="s">
        <v>117</v>
      </c>
      <c r="B54" s="54" t="s">
        <v>118</v>
      </c>
      <c r="C54" s="55" t="s">
        <v>119</v>
      </c>
      <c r="D54" s="54" t="s">
        <v>120</v>
      </c>
      <c r="E54" s="55" t="s">
        <v>121</v>
      </c>
      <c r="F54" s="54" t="s">
        <v>122</v>
      </c>
      <c r="G54" s="55">
        <v>371</v>
      </c>
      <c r="H54" s="54" t="s">
        <v>129</v>
      </c>
      <c r="I54" s="55">
        <v>273</v>
      </c>
      <c r="J54" s="57" t="s">
        <v>130</v>
      </c>
      <c r="K54" s="55" t="s">
        <v>131</v>
      </c>
      <c r="L54" s="58">
        <v>1016</v>
      </c>
      <c r="M54" s="58">
        <v>2</v>
      </c>
      <c r="N54" s="87" t="s">
        <v>133</v>
      </c>
      <c r="O54" s="58" t="s">
        <v>49</v>
      </c>
      <c r="P54" s="96">
        <v>1</v>
      </c>
      <c r="Q54" s="63">
        <v>0.1</v>
      </c>
      <c r="R54" s="62">
        <v>0.4</v>
      </c>
      <c r="S54" s="62">
        <v>0.75</v>
      </c>
      <c r="T54" s="62">
        <v>1</v>
      </c>
      <c r="U54" s="62">
        <v>1</v>
      </c>
      <c r="V54" s="55">
        <v>0</v>
      </c>
      <c r="W54" s="62">
        <f>+V54/R54</f>
        <v>0</v>
      </c>
      <c r="X54" s="55">
        <v>0</v>
      </c>
      <c r="Y54" s="62">
        <f>+X54/R54</f>
        <v>0</v>
      </c>
      <c r="Z54" s="58">
        <v>0</v>
      </c>
      <c r="AA54" s="63">
        <f>+Z54/$R$54</f>
        <v>0</v>
      </c>
      <c r="AB54" s="73">
        <v>4.4400000000000002E-2</v>
      </c>
      <c r="AC54" s="62">
        <f>+AB54/$R$54</f>
        <v>0.111</v>
      </c>
      <c r="AD54" s="62">
        <v>4.4400000000000002E-2</v>
      </c>
      <c r="AE54" s="62">
        <f>+AD54/$R$54</f>
        <v>0.111</v>
      </c>
      <c r="AF54" s="62"/>
      <c r="AG54" s="62">
        <v>0.1336</v>
      </c>
      <c r="AH54" s="97">
        <f>+AG54/R54</f>
        <v>0.33399999999999996</v>
      </c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70">
        <f>+(Z54+Q54)/P54</f>
        <v>0.1</v>
      </c>
      <c r="AV54" s="99"/>
      <c r="AW54" s="28"/>
      <c r="AX54" s="28"/>
      <c r="AY54" s="85"/>
    </row>
    <row r="55" spans="1:51" ht="74.25" customHeight="1">
      <c r="A55" s="44"/>
      <c r="B55" s="45"/>
      <c r="C55" s="45"/>
      <c r="D55" s="45"/>
      <c r="E55" s="46"/>
      <c r="F55" s="45"/>
      <c r="G55" s="45">
        <v>371</v>
      </c>
      <c r="H55" s="45"/>
      <c r="I55" s="45">
        <v>273</v>
      </c>
      <c r="J55" s="47" t="s">
        <v>130</v>
      </c>
      <c r="K55" s="45"/>
      <c r="L55" s="45"/>
      <c r="M55" s="45"/>
      <c r="N55" s="45"/>
      <c r="O55" s="45" t="s">
        <v>44</v>
      </c>
      <c r="P55" s="48">
        <f t="shared" ref="P55:V55" si="20">+P53</f>
        <v>84</v>
      </c>
      <c r="Q55" s="48">
        <f t="shared" si="20"/>
        <v>2</v>
      </c>
      <c r="R55" s="48">
        <f t="shared" si="20"/>
        <v>27</v>
      </c>
      <c r="S55" s="48">
        <f t="shared" si="20"/>
        <v>27</v>
      </c>
      <c r="T55" s="48">
        <f t="shared" si="20"/>
        <v>23</v>
      </c>
      <c r="U55" s="48">
        <f t="shared" si="20"/>
        <v>5</v>
      </c>
      <c r="V55" s="48">
        <f t="shared" si="20"/>
        <v>0</v>
      </c>
      <c r="W55" s="50">
        <f>+V55/$R$55</f>
        <v>0</v>
      </c>
      <c r="X55" s="48">
        <f>+X53</f>
        <v>0</v>
      </c>
      <c r="Y55" s="50">
        <f>+X55/$R$55</f>
        <v>0</v>
      </c>
      <c r="Z55" s="48">
        <f>+Z53</f>
        <v>0</v>
      </c>
      <c r="AA55" s="50">
        <f>+Z55/$R$55</f>
        <v>0</v>
      </c>
      <c r="AB55" s="48">
        <f>+AB53</f>
        <v>0</v>
      </c>
      <c r="AC55" s="50">
        <f>+AB55/$R$55</f>
        <v>0</v>
      </c>
      <c r="AD55" s="48">
        <f>+AD53</f>
        <v>7</v>
      </c>
      <c r="AE55" s="50">
        <f>+AD55/$R$55</f>
        <v>0.25925925925925924</v>
      </c>
      <c r="AF55" s="50"/>
      <c r="AG55" s="48">
        <f>+AG53</f>
        <v>13</v>
      </c>
      <c r="AH55" s="50">
        <f>+AG55/$R$55</f>
        <v>0.48148148148148145</v>
      </c>
      <c r="AI55" s="48">
        <f>+AI53</f>
        <v>0</v>
      </c>
      <c r="AJ55" s="50">
        <f>+AI55/$R$55</f>
        <v>0</v>
      </c>
      <c r="AK55" s="48">
        <f>+AK53</f>
        <v>0</v>
      </c>
      <c r="AL55" s="50">
        <f>+AK55/$R$55</f>
        <v>0</v>
      </c>
      <c r="AM55" s="48">
        <f>+AM53</f>
        <v>0</v>
      </c>
      <c r="AN55" s="50">
        <f>+AM55/$R$55</f>
        <v>0</v>
      </c>
      <c r="AO55" s="48">
        <f>+AO53</f>
        <v>0</v>
      </c>
      <c r="AP55" s="50">
        <f>+AO55/$R$55</f>
        <v>0</v>
      </c>
      <c r="AQ55" s="48">
        <f>+AQ53</f>
        <v>0</v>
      </c>
      <c r="AR55" s="50">
        <f>+AQ55/$R$55</f>
        <v>0</v>
      </c>
      <c r="AS55" s="48">
        <f>+AS53</f>
        <v>0</v>
      </c>
      <c r="AT55" s="50">
        <f>+AS55/$R$55</f>
        <v>0</v>
      </c>
      <c r="AU55" s="50"/>
      <c r="AV55" s="50"/>
      <c r="AW55" s="28"/>
      <c r="AX55" s="28"/>
    </row>
    <row r="56" spans="1:51" ht="74.25" customHeight="1">
      <c r="A56" s="31" t="s">
        <v>117</v>
      </c>
      <c r="B56" s="32" t="s">
        <v>118</v>
      </c>
      <c r="C56" s="33" t="s">
        <v>119</v>
      </c>
      <c r="D56" s="32" t="s">
        <v>120</v>
      </c>
      <c r="E56" s="34" t="s">
        <v>134</v>
      </c>
      <c r="F56" s="32" t="s">
        <v>135</v>
      </c>
      <c r="G56" s="33">
        <v>374</v>
      </c>
      <c r="H56" s="32" t="s">
        <v>136</v>
      </c>
      <c r="I56" s="33">
        <v>268</v>
      </c>
      <c r="J56" s="35" t="s">
        <v>137</v>
      </c>
      <c r="K56" s="33" t="s">
        <v>62</v>
      </c>
      <c r="L56" s="36">
        <v>987</v>
      </c>
      <c r="M56" s="36">
        <v>1</v>
      </c>
      <c r="N56" s="37" t="s">
        <v>136</v>
      </c>
      <c r="O56" s="36" t="s">
        <v>44</v>
      </c>
      <c r="P56" s="51">
        <v>1</v>
      </c>
      <c r="Q56" s="74">
        <v>0.2</v>
      </c>
      <c r="R56" s="74">
        <v>0.3</v>
      </c>
      <c r="S56" s="74">
        <v>0.25</v>
      </c>
      <c r="T56" s="74">
        <v>0.2</v>
      </c>
      <c r="U56" s="74">
        <v>0.05</v>
      </c>
      <c r="V56" s="36">
        <v>0</v>
      </c>
      <c r="W56" s="41">
        <f>+V56/R56</f>
        <v>0</v>
      </c>
      <c r="X56" s="36">
        <v>0</v>
      </c>
      <c r="Y56" s="41">
        <f>+X56/R56</f>
        <v>0</v>
      </c>
      <c r="Z56" s="36">
        <v>0.02</v>
      </c>
      <c r="AA56" s="41">
        <f>+Z56/$R$56</f>
        <v>6.6666666666666666E-2</v>
      </c>
      <c r="AB56" s="36">
        <v>0.03</v>
      </c>
      <c r="AC56" s="41">
        <f>+AB56/$R$56</f>
        <v>0.1</v>
      </c>
      <c r="AD56" s="36">
        <v>0.04</v>
      </c>
      <c r="AE56" s="41">
        <f>+AD56/$R$56</f>
        <v>0.13333333333333333</v>
      </c>
      <c r="AF56" s="36">
        <f>+AG56</f>
        <v>0.05</v>
      </c>
      <c r="AG56" s="36">
        <v>0.05</v>
      </c>
      <c r="AH56" s="41">
        <f>+AG56/$R$56</f>
        <v>0.16666666666666669</v>
      </c>
      <c r="AI56" s="74"/>
      <c r="AJ56" s="41"/>
      <c r="AK56" s="74"/>
      <c r="AL56" s="41"/>
      <c r="AM56" s="36"/>
      <c r="AN56" s="41"/>
      <c r="AO56" s="36"/>
      <c r="AP56" s="41"/>
      <c r="AQ56" s="36"/>
      <c r="AR56" s="41"/>
      <c r="AS56" s="36"/>
      <c r="AT56" s="41"/>
      <c r="AU56" s="41">
        <f>+(Z56+Q56)/P56</f>
        <v>0.22</v>
      </c>
      <c r="AV56" s="41"/>
      <c r="AW56" s="28"/>
      <c r="AX56" s="28"/>
    </row>
    <row r="57" spans="1:51" ht="74.25" customHeight="1">
      <c r="A57" s="44"/>
      <c r="B57" s="45"/>
      <c r="C57" s="45"/>
      <c r="D57" s="45"/>
      <c r="E57" s="46"/>
      <c r="F57" s="45"/>
      <c r="G57" s="45">
        <v>374</v>
      </c>
      <c r="H57" s="45"/>
      <c r="I57" s="45">
        <v>268</v>
      </c>
      <c r="J57" s="47" t="s">
        <v>137</v>
      </c>
      <c r="K57" s="45"/>
      <c r="L57" s="45"/>
      <c r="M57" s="45"/>
      <c r="N57" s="45"/>
      <c r="O57" s="45" t="s">
        <v>44</v>
      </c>
      <c r="P57" s="86">
        <f t="shared" ref="P57:V57" si="21">+P56</f>
        <v>1</v>
      </c>
      <c r="Q57" s="86">
        <f t="shared" si="21"/>
        <v>0.2</v>
      </c>
      <c r="R57" s="86">
        <f t="shared" si="21"/>
        <v>0.3</v>
      </c>
      <c r="S57" s="86">
        <f t="shared" si="21"/>
        <v>0.25</v>
      </c>
      <c r="T57" s="86">
        <f t="shared" si="21"/>
        <v>0.2</v>
      </c>
      <c r="U57" s="86">
        <f t="shared" si="21"/>
        <v>0.05</v>
      </c>
      <c r="V57" s="45">
        <f t="shared" si="21"/>
        <v>0</v>
      </c>
      <c r="W57" s="50">
        <f>+V57/$R$57</f>
        <v>0</v>
      </c>
      <c r="X57" s="100">
        <f>+X56</f>
        <v>0</v>
      </c>
      <c r="Y57" s="101">
        <f>+X57/$R$57</f>
        <v>0</v>
      </c>
      <c r="Z57" s="100">
        <f>+Z56</f>
        <v>0.02</v>
      </c>
      <c r="AA57" s="50">
        <f>+Z57/$R$57</f>
        <v>6.6666666666666666E-2</v>
      </c>
      <c r="AB57" s="45">
        <f>+AB56</f>
        <v>0.03</v>
      </c>
      <c r="AC57" s="50">
        <f>+AB57/$R$57</f>
        <v>0.1</v>
      </c>
      <c r="AD57" s="45">
        <f>+AD56</f>
        <v>0.04</v>
      </c>
      <c r="AE57" s="50">
        <f>+AD57/$R$57</f>
        <v>0.13333333333333333</v>
      </c>
      <c r="AF57" s="36"/>
      <c r="AG57" s="45">
        <f>+AG56</f>
        <v>0.05</v>
      </c>
      <c r="AH57" s="50">
        <f>+AG57/$R$57</f>
        <v>0.16666666666666669</v>
      </c>
      <c r="AI57" s="86">
        <f>+AI56</f>
        <v>0</v>
      </c>
      <c r="AJ57" s="50">
        <f>+AI57/$R$57</f>
        <v>0</v>
      </c>
      <c r="AK57" s="86">
        <f>+AK56</f>
        <v>0</v>
      </c>
      <c r="AL57" s="50">
        <f>+AK57/$R$57</f>
        <v>0</v>
      </c>
      <c r="AM57" s="45">
        <f>+AM56</f>
        <v>0</v>
      </c>
      <c r="AN57" s="50">
        <f>+AM57/$R$57</f>
        <v>0</v>
      </c>
      <c r="AO57" s="45">
        <f>+AO56</f>
        <v>0</v>
      </c>
      <c r="AP57" s="50">
        <f>+AO57/$R$57</f>
        <v>0</v>
      </c>
      <c r="AQ57" s="45">
        <f>+AQ56</f>
        <v>0</v>
      </c>
      <c r="AR57" s="50">
        <f>+AQ57/$R$57</f>
        <v>0</v>
      </c>
      <c r="AS57" s="45">
        <f>+AS56</f>
        <v>0</v>
      </c>
      <c r="AT57" s="50">
        <f>+AS57/$R$57</f>
        <v>0</v>
      </c>
      <c r="AU57" s="50"/>
      <c r="AV57" s="50"/>
      <c r="AW57" s="28"/>
      <c r="AX57" s="28"/>
    </row>
    <row r="58" spans="1:51" ht="74.25" customHeight="1">
      <c r="A58" s="31" t="s">
        <v>117</v>
      </c>
      <c r="B58" s="32" t="s">
        <v>118</v>
      </c>
      <c r="C58" s="33" t="s">
        <v>119</v>
      </c>
      <c r="D58" s="32" t="s">
        <v>120</v>
      </c>
      <c r="E58" s="34" t="s">
        <v>134</v>
      </c>
      <c r="F58" s="32" t="s">
        <v>135</v>
      </c>
      <c r="G58" s="33">
        <v>373</v>
      </c>
      <c r="H58" s="32" t="s">
        <v>138</v>
      </c>
      <c r="I58" s="33">
        <v>267</v>
      </c>
      <c r="J58" s="35" t="s">
        <v>139</v>
      </c>
      <c r="K58" s="33">
        <v>0</v>
      </c>
      <c r="L58" s="36">
        <v>987</v>
      </c>
      <c r="M58" s="36">
        <v>2</v>
      </c>
      <c r="N58" s="37" t="s">
        <v>138</v>
      </c>
      <c r="O58" s="36" t="s">
        <v>44</v>
      </c>
      <c r="P58" s="51">
        <v>1</v>
      </c>
      <c r="Q58" s="74">
        <v>0.1</v>
      </c>
      <c r="R58" s="74">
        <v>0.3</v>
      </c>
      <c r="S58" s="74">
        <v>0.3</v>
      </c>
      <c r="T58" s="74">
        <v>0.25</v>
      </c>
      <c r="U58" s="74">
        <v>0.05</v>
      </c>
      <c r="V58" s="36">
        <v>0</v>
      </c>
      <c r="W58" s="36">
        <f>+V58/R58</f>
        <v>0</v>
      </c>
      <c r="X58" s="36">
        <v>0</v>
      </c>
      <c r="Y58" s="41">
        <f>+X58/R58</f>
        <v>0</v>
      </c>
      <c r="Z58" s="36">
        <v>0.05</v>
      </c>
      <c r="AA58" s="41">
        <f>+Z58/$R$58</f>
        <v>0.16666666666666669</v>
      </c>
      <c r="AB58" s="36">
        <v>0.06</v>
      </c>
      <c r="AC58" s="41">
        <f>+AB58/$R$58</f>
        <v>0.2</v>
      </c>
      <c r="AD58" s="36">
        <v>7.0000000000000007E-2</v>
      </c>
      <c r="AE58" s="41">
        <f>+AD58/$R$58</f>
        <v>0.23333333333333336</v>
      </c>
      <c r="AF58" s="79">
        <f>+AG58</f>
        <v>0.09</v>
      </c>
      <c r="AG58" s="36">
        <v>0.09</v>
      </c>
      <c r="AH58" s="41">
        <f>+AG58/$R$58</f>
        <v>0.3</v>
      </c>
      <c r="AI58" s="36"/>
      <c r="AJ58" s="41"/>
      <c r="AK58" s="36"/>
      <c r="AL58" s="41"/>
      <c r="AM58" s="36"/>
      <c r="AN58" s="41"/>
      <c r="AO58" s="36"/>
      <c r="AP58" s="41"/>
      <c r="AQ58" s="36"/>
      <c r="AR58" s="41"/>
      <c r="AS58" s="36"/>
      <c r="AT58" s="41"/>
      <c r="AU58" s="41">
        <f>+(Z58+Q58)/P58</f>
        <v>0.15000000000000002</v>
      </c>
      <c r="AV58" s="41"/>
      <c r="AW58" s="28"/>
      <c r="AX58" s="28"/>
    </row>
    <row r="59" spans="1:51" ht="74.25" customHeight="1">
      <c r="A59" s="44"/>
      <c r="B59" s="45"/>
      <c r="C59" s="45"/>
      <c r="D59" s="45"/>
      <c r="E59" s="46"/>
      <c r="F59" s="45"/>
      <c r="G59" s="45">
        <v>373</v>
      </c>
      <c r="H59" s="45"/>
      <c r="I59" s="45">
        <v>267</v>
      </c>
      <c r="J59" s="47" t="s">
        <v>139</v>
      </c>
      <c r="K59" s="45"/>
      <c r="L59" s="45"/>
      <c r="M59" s="45"/>
      <c r="N59" s="45"/>
      <c r="O59" s="45" t="s">
        <v>44</v>
      </c>
      <c r="P59" s="86">
        <f t="shared" ref="P59:V59" si="22">+P58</f>
        <v>1</v>
      </c>
      <c r="Q59" s="86">
        <f t="shared" si="22"/>
        <v>0.1</v>
      </c>
      <c r="R59" s="86">
        <f t="shared" si="22"/>
        <v>0.3</v>
      </c>
      <c r="S59" s="86">
        <f t="shared" si="22"/>
        <v>0.3</v>
      </c>
      <c r="T59" s="86">
        <f t="shared" si="22"/>
        <v>0.25</v>
      </c>
      <c r="U59" s="86">
        <f t="shared" si="22"/>
        <v>0.05</v>
      </c>
      <c r="V59" s="45">
        <f t="shared" si="22"/>
        <v>0</v>
      </c>
      <c r="W59" s="50">
        <f>+V59/$R$59</f>
        <v>0</v>
      </c>
      <c r="X59" s="100">
        <f>+X58</f>
        <v>0</v>
      </c>
      <c r="Y59" s="101">
        <f>+X59/$R$59</f>
        <v>0</v>
      </c>
      <c r="Z59" s="100">
        <f>+Z58</f>
        <v>0.05</v>
      </c>
      <c r="AA59" s="50">
        <f>+Z59/$R$59</f>
        <v>0.16666666666666669</v>
      </c>
      <c r="AB59" s="45">
        <f>+AB58</f>
        <v>0.06</v>
      </c>
      <c r="AC59" s="50">
        <f>+AB59/$R$59</f>
        <v>0.2</v>
      </c>
      <c r="AD59" s="45">
        <f>+AD58</f>
        <v>7.0000000000000007E-2</v>
      </c>
      <c r="AE59" s="50">
        <f>+AD59/$R$59</f>
        <v>0.23333333333333336</v>
      </c>
      <c r="AF59" s="79"/>
      <c r="AG59" s="45">
        <f>+AG58</f>
        <v>0.09</v>
      </c>
      <c r="AH59" s="50">
        <f>+AG59/$R$59</f>
        <v>0.3</v>
      </c>
      <c r="AI59" s="45">
        <f>+AI58</f>
        <v>0</v>
      </c>
      <c r="AJ59" s="50">
        <f>+AI59/$R$59</f>
        <v>0</v>
      </c>
      <c r="AK59" s="45">
        <f>+AK58</f>
        <v>0</v>
      </c>
      <c r="AL59" s="50">
        <f>+AK59/$R$59</f>
        <v>0</v>
      </c>
      <c r="AM59" s="45">
        <f>+AM58</f>
        <v>0</v>
      </c>
      <c r="AN59" s="50">
        <f>+AM59/$R$59</f>
        <v>0</v>
      </c>
      <c r="AO59" s="45">
        <f>+AO58</f>
        <v>0</v>
      </c>
      <c r="AP59" s="50">
        <f>+AO59/$R$59</f>
        <v>0</v>
      </c>
      <c r="AQ59" s="45">
        <f>+AQ58</f>
        <v>0</v>
      </c>
      <c r="AR59" s="50">
        <f>+AQ59/$R$59</f>
        <v>0</v>
      </c>
      <c r="AS59" s="45">
        <f>+AS58</f>
        <v>0</v>
      </c>
      <c r="AT59" s="50">
        <f>+AS59/$R$59</f>
        <v>0</v>
      </c>
      <c r="AU59" s="50"/>
      <c r="AV59" s="50"/>
      <c r="AW59" s="28"/>
      <c r="AX59" s="28"/>
    </row>
    <row r="60" spans="1:51" ht="74.25" customHeight="1">
      <c r="A60" s="31" t="s">
        <v>117</v>
      </c>
      <c r="B60" s="32" t="s">
        <v>118</v>
      </c>
      <c r="C60" s="33" t="s">
        <v>119</v>
      </c>
      <c r="D60" s="32" t="s">
        <v>120</v>
      </c>
      <c r="E60" s="34" t="s">
        <v>134</v>
      </c>
      <c r="F60" s="32" t="s">
        <v>135</v>
      </c>
      <c r="G60" s="33">
        <v>375</v>
      </c>
      <c r="H60" s="32" t="s">
        <v>140</v>
      </c>
      <c r="I60" s="33">
        <v>269</v>
      </c>
      <c r="J60" s="35" t="s">
        <v>141</v>
      </c>
      <c r="K60" s="33" t="s">
        <v>142</v>
      </c>
      <c r="L60" s="36">
        <v>987</v>
      </c>
      <c r="M60" s="36">
        <v>3</v>
      </c>
      <c r="N60" s="37" t="s">
        <v>143</v>
      </c>
      <c r="O60" s="36" t="s">
        <v>44</v>
      </c>
      <c r="P60" s="76">
        <v>16</v>
      </c>
      <c r="Q60" s="77">
        <v>2</v>
      </c>
      <c r="R60" s="77">
        <v>5</v>
      </c>
      <c r="S60" s="77">
        <v>4</v>
      </c>
      <c r="T60" s="77">
        <v>4</v>
      </c>
      <c r="U60" s="77">
        <v>1</v>
      </c>
      <c r="V60" s="79">
        <v>0</v>
      </c>
      <c r="W60" s="36">
        <f>+V60/R60</f>
        <v>0</v>
      </c>
      <c r="X60" s="79">
        <v>0</v>
      </c>
      <c r="Y60" s="91">
        <f>+X60/R60</f>
        <v>0</v>
      </c>
      <c r="Z60" s="79">
        <v>0</v>
      </c>
      <c r="AA60" s="78">
        <f>+Z60/$R$60</f>
        <v>0</v>
      </c>
      <c r="AB60" s="79">
        <v>0</v>
      </c>
      <c r="AC60" s="78">
        <f>+AB60/$R$60</f>
        <v>0</v>
      </c>
      <c r="AD60" s="79">
        <v>0</v>
      </c>
      <c r="AE60" s="78">
        <f>+AD60/$R$60</f>
        <v>0</v>
      </c>
      <c r="AF60" s="36">
        <f>+AG60</f>
        <v>0</v>
      </c>
      <c r="AG60" s="79">
        <v>0</v>
      </c>
      <c r="AH60" s="78">
        <f>+AG60/$R$60</f>
        <v>0</v>
      </c>
      <c r="AI60" s="79"/>
      <c r="AJ60" s="78"/>
      <c r="AK60" s="80"/>
      <c r="AL60" s="78"/>
      <c r="AM60" s="79"/>
      <c r="AN60" s="78"/>
      <c r="AO60" s="79"/>
      <c r="AP60" s="78"/>
      <c r="AQ60" s="79"/>
      <c r="AR60" s="78"/>
      <c r="AS60" s="79"/>
      <c r="AT60" s="78"/>
      <c r="AU60" s="41">
        <f>+(Z60+Q60)/P60</f>
        <v>0.125</v>
      </c>
      <c r="AV60" s="41"/>
      <c r="AW60" s="28"/>
      <c r="AX60" s="28"/>
    </row>
    <row r="61" spans="1:51" ht="74.25" customHeight="1">
      <c r="A61" s="44"/>
      <c r="B61" s="45"/>
      <c r="C61" s="45"/>
      <c r="D61" s="45"/>
      <c r="E61" s="46"/>
      <c r="F61" s="45"/>
      <c r="G61" s="45">
        <v>375</v>
      </c>
      <c r="H61" s="45"/>
      <c r="I61" s="45">
        <v>269</v>
      </c>
      <c r="J61" s="47" t="s">
        <v>141</v>
      </c>
      <c r="K61" s="45"/>
      <c r="L61" s="45"/>
      <c r="M61" s="45"/>
      <c r="N61" s="45"/>
      <c r="O61" s="45" t="s">
        <v>44</v>
      </c>
      <c r="P61" s="48">
        <f t="shared" ref="P61:V61" si="23">+P60</f>
        <v>16</v>
      </c>
      <c r="Q61" s="48">
        <f t="shared" si="23"/>
        <v>2</v>
      </c>
      <c r="R61" s="48">
        <f t="shared" si="23"/>
        <v>5</v>
      </c>
      <c r="S61" s="48">
        <f t="shared" si="23"/>
        <v>4</v>
      </c>
      <c r="T61" s="48">
        <f t="shared" si="23"/>
        <v>4</v>
      </c>
      <c r="U61" s="48">
        <f t="shared" si="23"/>
        <v>1</v>
      </c>
      <c r="V61" s="45">
        <f t="shared" si="23"/>
        <v>0</v>
      </c>
      <c r="W61" s="50">
        <f>+V61/$R$61</f>
        <v>0</v>
      </c>
      <c r="X61" s="100">
        <f>+X60</f>
        <v>0</v>
      </c>
      <c r="Y61" s="101">
        <f>+X61/$R$61</f>
        <v>0</v>
      </c>
      <c r="Z61" s="100">
        <f>+Z60</f>
        <v>0</v>
      </c>
      <c r="AA61" s="50">
        <f>+Z61/$R$61</f>
        <v>0</v>
      </c>
      <c r="AB61" s="45">
        <f>+AB60</f>
        <v>0</v>
      </c>
      <c r="AC61" s="50">
        <f>+AB61/$R$61</f>
        <v>0</v>
      </c>
      <c r="AD61" s="45">
        <f>+AD60</f>
        <v>0</v>
      </c>
      <c r="AE61" s="50">
        <f>+AD61/$R$61</f>
        <v>0</v>
      </c>
      <c r="AF61" s="36"/>
      <c r="AG61" s="45">
        <f>+AG60</f>
        <v>0</v>
      </c>
      <c r="AH61" s="50">
        <f>+AG61/$R$61</f>
        <v>0</v>
      </c>
      <c r="AI61" s="45">
        <f>+AI60</f>
        <v>0</v>
      </c>
      <c r="AJ61" s="50">
        <f>+AI61/$R$61</f>
        <v>0</v>
      </c>
      <c r="AK61" s="49">
        <f>+AK60</f>
        <v>0</v>
      </c>
      <c r="AL61" s="50">
        <f>+AK61/$R$61</f>
        <v>0</v>
      </c>
      <c r="AM61" s="45">
        <f>+AM60</f>
        <v>0</v>
      </c>
      <c r="AN61" s="50">
        <f>+AM61/$R$61</f>
        <v>0</v>
      </c>
      <c r="AO61" s="45">
        <f>+AO60</f>
        <v>0</v>
      </c>
      <c r="AP61" s="50">
        <f>+AO61/$R$61</f>
        <v>0</v>
      </c>
      <c r="AQ61" s="45">
        <f>+AQ60</f>
        <v>0</v>
      </c>
      <c r="AR61" s="50">
        <f>+AQ61/$R$61</f>
        <v>0</v>
      </c>
      <c r="AS61" s="45">
        <f>+AS60</f>
        <v>0</v>
      </c>
      <c r="AT61" s="50">
        <f>+AS61/$R$61</f>
        <v>0</v>
      </c>
      <c r="AU61" s="50"/>
      <c r="AV61" s="50"/>
      <c r="AW61" s="28"/>
      <c r="AX61" s="28"/>
    </row>
    <row r="62" spans="1:51" ht="96" customHeight="1">
      <c r="A62" s="31" t="s">
        <v>117</v>
      </c>
      <c r="B62" s="32" t="s">
        <v>118</v>
      </c>
      <c r="C62" s="33" t="s">
        <v>119</v>
      </c>
      <c r="D62" s="32" t="s">
        <v>120</v>
      </c>
      <c r="E62" s="34" t="s">
        <v>134</v>
      </c>
      <c r="F62" s="32" t="s">
        <v>135</v>
      </c>
      <c r="G62" s="33">
        <v>376</v>
      </c>
      <c r="H62" s="32" t="s">
        <v>144</v>
      </c>
      <c r="I62" s="33">
        <v>270</v>
      </c>
      <c r="J62" s="35" t="s">
        <v>145</v>
      </c>
      <c r="K62" s="33" t="s">
        <v>146</v>
      </c>
      <c r="L62" s="36">
        <v>987</v>
      </c>
      <c r="M62" s="36">
        <v>4</v>
      </c>
      <c r="N62" s="37" t="s">
        <v>147</v>
      </c>
      <c r="O62" s="36" t="s">
        <v>44</v>
      </c>
      <c r="P62" s="76">
        <v>60</v>
      </c>
      <c r="Q62" s="77">
        <v>6</v>
      </c>
      <c r="R62" s="77">
        <v>16</v>
      </c>
      <c r="S62" s="77">
        <v>16</v>
      </c>
      <c r="T62" s="77">
        <v>20</v>
      </c>
      <c r="U62" s="77">
        <v>2</v>
      </c>
      <c r="V62" s="79">
        <v>0</v>
      </c>
      <c r="W62" s="36">
        <f>+V62/R62</f>
        <v>0</v>
      </c>
      <c r="X62" s="79">
        <v>0</v>
      </c>
      <c r="Y62" s="41">
        <f>+X62/R62</f>
        <v>0</v>
      </c>
      <c r="Z62" s="79">
        <v>0</v>
      </c>
      <c r="AA62" s="78">
        <f>+Z62/$R$62</f>
        <v>0</v>
      </c>
      <c r="AB62" s="79">
        <v>0</v>
      </c>
      <c r="AC62" s="78">
        <f>+AB62/$R$62</f>
        <v>0</v>
      </c>
      <c r="AD62" s="79">
        <v>0</v>
      </c>
      <c r="AE62" s="78">
        <f>+AD62/$R$62</f>
        <v>0</v>
      </c>
      <c r="AF62" s="79">
        <f>+AG62</f>
        <v>0</v>
      </c>
      <c r="AG62" s="79">
        <v>0</v>
      </c>
      <c r="AH62" s="78">
        <f>+AG62/$R$62</f>
        <v>0</v>
      </c>
      <c r="AI62" s="79"/>
      <c r="AJ62" s="78"/>
      <c r="AK62" s="80"/>
      <c r="AL62" s="78"/>
      <c r="AM62" s="79"/>
      <c r="AN62" s="78"/>
      <c r="AO62" s="79"/>
      <c r="AP62" s="78"/>
      <c r="AQ62" s="79"/>
      <c r="AR62" s="78"/>
      <c r="AS62" s="79"/>
      <c r="AT62" s="78"/>
      <c r="AU62" s="41">
        <f>+(Z62+Q62)/P62</f>
        <v>0.1</v>
      </c>
      <c r="AV62" s="41"/>
      <c r="AW62" s="28"/>
      <c r="AX62" s="28"/>
    </row>
    <row r="63" spans="1:51" ht="74.25" customHeight="1">
      <c r="A63" s="44"/>
      <c r="B63" s="45"/>
      <c r="C63" s="45"/>
      <c r="D63" s="45"/>
      <c r="E63" s="46"/>
      <c r="F63" s="45"/>
      <c r="G63" s="45">
        <v>376</v>
      </c>
      <c r="H63" s="45"/>
      <c r="I63" s="45">
        <v>270</v>
      </c>
      <c r="J63" s="47" t="s">
        <v>145</v>
      </c>
      <c r="K63" s="45"/>
      <c r="L63" s="45"/>
      <c r="M63" s="45"/>
      <c r="N63" s="45"/>
      <c r="O63" s="45" t="s">
        <v>44</v>
      </c>
      <c r="P63" s="48">
        <f t="shared" ref="P63:V63" si="24">+P62</f>
        <v>60</v>
      </c>
      <c r="Q63" s="48">
        <f t="shared" si="24"/>
        <v>6</v>
      </c>
      <c r="R63" s="48">
        <f t="shared" si="24"/>
        <v>16</v>
      </c>
      <c r="S63" s="48">
        <f t="shared" si="24"/>
        <v>16</v>
      </c>
      <c r="T63" s="48">
        <f t="shared" si="24"/>
        <v>20</v>
      </c>
      <c r="U63" s="48">
        <f t="shared" si="24"/>
        <v>2</v>
      </c>
      <c r="V63" s="45">
        <f t="shared" si="24"/>
        <v>0</v>
      </c>
      <c r="W63" s="50">
        <f>+V63/$R$63</f>
        <v>0</v>
      </c>
      <c r="X63" s="45">
        <f>+X62</f>
        <v>0</v>
      </c>
      <c r="Y63" s="50">
        <f>+X63/$R$63</f>
        <v>0</v>
      </c>
      <c r="Z63" s="45">
        <f>+Z62</f>
        <v>0</v>
      </c>
      <c r="AA63" s="50">
        <f>+Z63/$R$63</f>
        <v>0</v>
      </c>
      <c r="AB63" s="45">
        <f>+AB62</f>
        <v>0</v>
      </c>
      <c r="AC63" s="50">
        <f>+AB63/$R$63</f>
        <v>0</v>
      </c>
      <c r="AD63" s="45">
        <f>+AD62</f>
        <v>0</v>
      </c>
      <c r="AE63" s="50">
        <f>+AD63/$R$63</f>
        <v>0</v>
      </c>
      <c r="AF63" s="79"/>
      <c r="AG63" s="45">
        <f>+AG62</f>
        <v>0</v>
      </c>
      <c r="AH63" s="50">
        <f>+AG63/$R$63</f>
        <v>0</v>
      </c>
      <c r="AI63" s="45">
        <f>+AI62</f>
        <v>0</v>
      </c>
      <c r="AJ63" s="50">
        <f>+AI63/$R$63</f>
        <v>0</v>
      </c>
      <c r="AK63" s="49">
        <f>+AK62</f>
        <v>0</v>
      </c>
      <c r="AL63" s="50">
        <f>+AK63/$R$63</f>
        <v>0</v>
      </c>
      <c r="AM63" s="45">
        <f>+AM62</f>
        <v>0</v>
      </c>
      <c r="AN63" s="50">
        <f>+AM63/$R$63</f>
        <v>0</v>
      </c>
      <c r="AO63" s="45">
        <f>+AO62</f>
        <v>0</v>
      </c>
      <c r="AP63" s="50">
        <f>+AO63/$R$63</f>
        <v>0</v>
      </c>
      <c r="AQ63" s="45">
        <f>+AQ62</f>
        <v>0</v>
      </c>
      <c r="AR63" s="50">
        <f>+AQ63/$R$63</f>
        <v>0</v>
      </c>
      <c r="AS63" s="45">
        <f>+AS62</f>
        <v>0</v>
      </c>
      <c r="AT63" s="50">
        <f>+AS63/$R$63</f>
        <v>0</v>
      </c>
      <c r="AU63" s="50"/>
      <c r="AV63" s="50"/>
      <c r="AW63" s="28"/>
      <c r="AX63" s="28"/>
    </row>
    <row r="64" spans="1:51" ht="100.5" customHeight="1">
      <c r="A64" s="93">
        <v>7</v>
      </c>
      <c r="B64" s="94" t="s">
        <v>148</v>
      </c>
      <c r="C64" s="36">
        <v>42</v>
      </c>
      <c r="D64" s="94" t="s">
        <v>149</v>
      </c>
      <c r="E64" s="95" t="s">
        <v>150</v>
      </c>
      <c r="F64" s="94" t="s">
        <v>151</v>
      </c>
      <c r="G64" s="36">
        <v>71</v>
      </c>
      <c r="H64" s="94" t="s">
        <v>152</v>
      </c>
      <c r="I64" s="36">
        <v>391</v>
      </c>
      <c r="J64" s="37" t="s">
        <v>153</v>
      </c>
      <c r="K64" s="36" t="s">
        <v>154</v>
      </c>
      <c r="L64" s="36">
        <v>1009</v>
      </c>
      <c r="M64" s="36">
        <v>1</v>
      </c>
      <c r="N64" s="102" t="s">
        <v>155</v>
      </c>
      <c r="O64" s="95" t="s">
        <v>49</v>
      </c>
      <c r="P64" s="103">
        <v>0.9</v>
      </c>
      <c r="Q64" s="103">
        <v>0.2</v>
      </c>
      <c r="R64" s="103">
        <v>0.4</v>
      </c>
      <c r="S64" s="103">
        <v>0.6</v>
      </c>
      <c r="T64" s="103">
        <v>0.85</v>
      </c>
      <c r="U64" s="103">
        <v>0.9</v>
      </c>
      <c r="V64" s="41">
        <v>0.2084</v>
      </c>
      <c r="W64" s="41">
        <f>(V64-$Q$64)/R64</f>
        <v>2.0999999999999977E-2</v>
      </c>
      <c r="X64" s="41">
        <v>0.218</v>
      </c>
      <c r="Y64" s="41">
        <f>(X64-$Q$64)/R64</f>
        <v>4.4999999999999971E-2</v>
      </c>
      <c r="Z64" s="41">
        <v>0.246</v>
      </c>
      <c r="AA64" s="41">
        <f>(Z64-$Q$64)/R64</f>
        <v>0.11499999999999996</v>
      </c>
      <c r="AB64" s="41">
        <v>0.27429999999999999</v>
      </c>
      <c r="AC64" s="41">
        <f>(AB64-$Q$64)/$R$64</f>
        <v>0.18574999999999994</v>
      </c>
      <c r="AD64" s="41">
        <v>0.28570000000000001</v>
      </c>
      <c r="AE64" s="41">
        <f>(AD64-$Q$64)/$R$64</f>
        <v>0.21425</v>
      </c>
      <c r="AF64" s="41"/>
      <c r="AG64" s="41">
        <v>0.30030000000000001</v>
      </c>
      <c r="AH64" s="41">
        <f>+AG64/R64</f>
        <v>0.75075000000000003</v>
      </c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>
        <f>+Z64/P64</f>
        <v>0.27333333333333332</v>
      </c>
      <c r="AV64" s="41"/>
      <c r="AW64" s="28"/>
      <c r="AX64" s="28"/>
    </row>
    <row r="65" spans="1:50" ht="74.25" customHeight="1">
      <c r="A65" s="55">
        <v>7</v>
      </c>
      <c r="B65" s="54" t="s">
        <v>148</v>
      </c>
      <c r="C65" s="55">
        <v>42</v>
      </c>
      <c r="D65" s="54" t="s">
        <v>149</v>
      </c>
      <c r="E65" s="55" t="s">
        <v>150</v>
      </c>
      <c r="F65" s="54" t="s">
        <v>151</v>
      </c>
      <c r="G65" s="55">
        <v>71</v>
      </c>
      <c r="H65" s="54" t="s">
        <v>152</v>
      </c>
      <c r="I65" s="55">
        <v>391</v>
      </c>
      <c r="J65" s="57" t="s">
        <v>153</v>
      </c>
      <c r="K65" s="90" t="s">
        <v>154</v>
      </c>
      <c r="L65" s="58">
        <v>1009</v>
      </c>
      <c r="M65" s="58">
        <v>2</v>
      </c>
      <c r="N65" s="59" t="s">
        <v>156</v>
      </c>
      <c r="O65" s="58" t="s">
        <v>44</v>
      </c>
      <c r="P65" s="63">
        <v>0.6</v>
      </c>
      <c r="Q65" s="63">
        <v>0.05</v>
      </c>
      <c r="R65" s="62">
        <v>0.1</v>
      </c>
      <c r="S65" s="62">
        <v>0.25</v>
      </c>
      <c r="T65" s="62">
        <v>0.15</v>
      </c>
      <c r="U65" s="62">
        <v>0.05</v>
      </c>
      <c r="V65" s="62">
        <v>6.0000000000000001E-3</v>
      </c>
      <c r="W65" s="62">
        <f>+V65/R65</f>
        <v>0.06</v>
      </c>
      <c r="X65" s="62">
        <v>6.0000000000000001E-3</v>
      </c>
      <c r="Y65" s="62">
        <f>+X65/R65</f>
        <v>0.06</v>
      </c>
      <c r="Z65" s="63">
        <v>1.1599999999999999E-2</v>
      </c>
      <c r="AA65" s="63">
        <f>+Z65/$R$65</f>
        <v>0.11599999999999999</v>
      </c>
      <c r="AB65" s="73">
        <v>1.3100000000000001E-2</v>
      </c>
      <c r="AC65" s="62">
        <f>+AB65/$R$65</f>
        <v>0.13100000000000001</v>
      </c>
      <c r="AD65" s="62">
        <v>2.1399999999999999E-2</v>
      </c>
      <c r="AE65" s="62">
        <f>+AD65/$R$65</f>
        <v>0.21399999999999997</v>
      </c>
      <c r="AF65" s="62"/>
      <c r="AG65" s="62">
        <v>3.7900000000000003E-2</v>
      </c>
      <c r="AH65" s="62">
        <f>+AG65/$R$65</f>
        <v>0.379</v>
      </c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3">
        <f>+(Z65+Q65)/P65</f>
        <v>0.10266666666666667</v>
      </c>
      <c r="AV65" s="63"/>
      <c r="AW65" s="28"/>
      <c r="AX65" s="28"/>
    </row>
    <row r="66" spans="1:50" ht="97.5" customHeight="1">
      <c r="A66" s="55">
        <v>7</v>
      </c>
      <c r="B66" s="54" t="s">
        <v>148</v>
      </c>
      <c r="C66" s="55">
        <v>42</v>
      </c>
      <c r="D66" s="54" t="s">
        <v>149</v>
      </c>
      <c r="E66" s="55" t="s">
        <v>150</v>
      </c>
      <c r="F66" s="54" t="s">
        <v>151</v>
      </c>
      <c r="G66" s="55">
        <v>71</v>
      </c>
      <c r="H66" s="54" t="s">
        <v>152</v>
      </c>
      <c r="I66" s="55">
        <v>391</v>
      </c>
      <c r="J66" s="57" t="s">
        <v>153</v>
      </c>
      <c r="K66" s="90" t="s">
        <v>154</v>
      </c>
      <c r="L66" s="58">
        <v>1009</v>
      </c>
      <c r="M66" s="58">
        <v>3</v>
      </c>
      <c r="N66" s="59" t="s">
        <v>157</v>
      </c>
      <c r="O66" s="58" t="s">
        <v>53</v>
      </c>
      <c r="P66" s="63">
        <v>1</v>
      </c>
      <c r="Q66" s="63">
        <v>1</v>
      </c>
      <c r="R66" s="62">
        <v>1</v>
      </c>
      <c r="S66" s="62">
        <v>1</v>
      </c>
      <c r="T66" s="62">
        <v>1</v>
      </c>
      <c r="U66" s="62">
        <v>1</v>
      </c>
      <c r="V66" s="62">
        <v>8.3299999999999999E-2</v>
      </c>
      <c r="W66" s="62">
        <f>+V66/R66</f>
        <v>8.3299999999999999E-2</v>
      </c>
      <c r="X66" s="62">
        <v>8.3400000000000002E-2</v>
      </c>
      <c r="Y66" s="62">
        <f>+X66/R66</f>
        <v>8.3400000000000002E-2</v>
      </c>
      <c r="Z66" s="63">
        <v>0.25</v>
      </c>
      <c r="AA66" s="63">
        <f>+Z66/$R$66</f>
        <v>0.25</v>
      </c>
      <c r="AB66" s="89">
        <v>0.33329999999999999</v>
      </c>
      <c r="AC66" s="62">
        <f>+AB66/$R$66</f>
        <v>0.33329999999999999</v>
      </c>
      <c r="AD66" s="62">
        <v>0.41660000000000003</v>
      </c>
      <c r="AE66" s="62">
        <f>+AD66/$R$66</f>
        <v>0.41660000000000003</v>
      </c>
      <c r="AF66" s="62"/>
      <c r="AG66" s="62">
        <v>0.49990000000000001</v>
      </c>
      <c r="AH66" s="62">
        <f>+AG66/$R$66</f>
        <v>0.49990000000000001</v>
      </c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70">
        <f>+(Z66+Q66)/(P66*5)</f>
        <v>0.25</v>
      </c>
      <c r="AV66" s="63"/>
      <c r="AW66" s="28"/>
      <c r="AX66" s="28"/>
    </row>
    <row r="67" spans="1:50" ht="134.25" customHeight="1">
      <c r="A67" s="55">
        <v>7</v>
      </c>
      <c r="B67" s="54" t="s">
        <v>148</v>
      </c>
      <c r="C67" s="55">
        <v>42</v>
      </c>
      <c r="D67" s="54" t="s">
        <v>149</v>
      </c>
      <c r="E67" s="55" t="s">
        <v>150</v>
      </c>
      <c r="F67" s="54" t="s">
        <v>151</v>
      </c>
      <c r="G67" s="55">
        <v>71</v>
      </c>
      <c r="H67" s="54" t="s">
        <v>152</v>
      </c>
      <c r="I67" s="55">
        <v>391</v>
      </c>
      <c r="J67" s="57" t="s">
        <v>153</v>
      </c>
      <c r="K67" s="90" t="s">
        <v>154</v>
      </c>
      <c r="L67" s="58">
        <v>1009</v>
      </c>
      <c r="M67" s="58">
        <v>4</v>
      </c>
      <c r="N67" s="59" t="s">
        <v>158</v>
      </c>
      <c r="O67" s="58" t="s">
        <v>53</v>
      </c>
      <c r="P67" s="63">
        <v>1</v>
      </c>
      <c r="Q67" s="63">
        <v>1</v>
      </c>
      <c r="R67" s="62">
        <v>1</v>
      </c>
      <c r="S67" s="62">
        <v>1</v>
      </c>
      <c r="T67" s="62">
        <v>1</v>
      </c>
      <c r="U67" s="62">
        <v>1</v>
      </c>
      <c r="V67" s="62">
        <v>8.3299999999999999E-2</v>
      </c>
      <c r="W67" s="62">
        <f>+V67/R67</f>
        <v>8.3299999999999999E-2</v>
      </c>
      <c r="X67" s="62">
        <v>8.3299999999999999E-2</v>
      </c>
      <c r="Y67" s="62">
        <f>+X67/R67</f>
        <v>8.3299999999999999E-2</v>
      </c>
      <c r="Z67" s="63">
        <v>0.25</v>
      </c>
      <c r="AA67" s="63">
        <f>+Z67/$R$67</f>
        <v>0.25</v>
      </c>
      <c r="AB67" s="73">
        <v>0.33329999999999999</v>
      </c>
      <c r="AC67" s="62">
        <f>+AB67/$R$67</f>
        <v>0.33329999999999999</v>
      </c>
      <c r="AD67" s="62">
        <v>0.41649999999999998</v>
      </c>
      <c r="AE67" s="62">
        <f>+AD67/$R$67</f>
        <v>0.41649999999999998</v>
      </c>
      <c r="AF67" s="62"/>
      <c r="AG67" s="62">
        <v>0.5</v>
      </c>
      <c r="AH67" s="62">
        <f>+AG67/$R$67</f>
        <v>0.5</v>
      </c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70">
        <f>+(Z67+Q67)/(P67*5)</f>
        <v>0.25</v>
      </c>
      <c r="AV67" s="63"/>
      <c r="AW67" s="28"/>
      <c r="AX67" s="28"/>
    </row>
    <row r="68" spans="1:50" ht="74.25" customHeight="1">
      <c r="A68" s="44"/>
      <c r="B68" s="45"/>
      <c r="C68" s="45"/>
      <c r="D68" s="45"/>
      <c r="E68" s="46"/>
      <c r="F68" s="45"/>
      <c r="G68" s="45">
        <v>71</v>
      </c>
      <c r="H68" s="45"/>
      <c r="I68" s="45">
        <v>391</v>
      </c>
      <c r="J68" s="47" t="s">
        <v>153</v>
      </c>
      <c r="K68" s="45"/>
      <c r="L68" s="45"/>
      <c r="M68" s="45"/>
      <c r="N68" s="45"/>
      <c r="O68" s="45" t="s">
        <v>49</v>
      </c>
      <c r="P68" s="104">
        <f>+P64</f>
        <v>0.9</v>
      </c>
      <c r="Q68" s="104">
        <f t="shared" ref="Q68:V68" si="25">+Q64</f>
        <v>0.2</v>
      </c>
      <c r="R68" s="104">
        <f t="shared" si="25"/>
        <v>0.4</v>
      </c>
      <c r="S68" s="104">
        <f t="shared" si="25"/>
        <v>0.6</v>
      </c>
      <c r="T68" s="104">
        <f t="shared" si="25"/>
        <v>0.85</v>
      </c>
      <c r="U68" s="104">
        <f t="shared" si="25"/>
        <v>0.9</v>
      </c>
      <c r="V68" s="104">
        <f t="shared" si="25"/>
        <v>0.2084</v>
      </c>
      <c r="W68" s="50">
        <f>+V68/$R$68</f>
        <v>0.52100000000000002</v>
      </c>
      <c r="X68" s="104">
        <f>+X64</f>
        <v>0.218</v>
      </c>
      <c r="Y68" s="50">
        <f>+X68/$R$68</f>
        <v>0.54499999999999993</v>
      </c>
      <c r="Z68" s="50">
        <f>+Z64</f>
        <v>0.246</v>
      </c>
      <c r="AA68" s="50">
        <f>+Z68/$R$68</f>
        <v>0.61499999999999999</v>
      </c>
      <c r="AB68" s="104">
        <f>+AB64</f>
        <v>0.27429999999999999</v>
      </c>
      <c r="AC68" s="50">
        <f>+AB68/$R$68</f>
        <v>0.68574999999999997</v>
      </c>
      <c r="AD68" s="104">
        <f>+AD64</f>
        <v>0.28570000000000001</v>
      </c>
      <c r="AE68" s="50">
        <f>+AD68/$R$68</f>
        <v>0.71424999999999994</v>
      </c>
      <c r="AF68" s="50"/>
      <c r="AG68" s="104">
        <f>+AG64</f>
        <v>0.30030000000000001</v>
      </c>
      <c r="AH68" s="50">
        <f>+AG68/$R$68</f>
        <v>0.75075000000000003</v>
      </c>
      <c r="AI68" s="104">
        <f>+AI64</f>
        <v>0</v>
      </c>
      <c r="AJ68" s="50">
        <f>+AI68/$R$68</f>
        <v>0</v>
      </c>
      <c r="AK68" s="104">
        <f>+AK64</f>
        <v>0</v>
      </c>
      <c r="AL68" s="50">
        <f>+AK68/$R$68</f>
        <v>0</v>
      </c>
      <c r="AM68" s="104">
        <f>+AM64</f>
        <v>0</v>
      </c>
      <c r="AN68" s="50">
        <f>+AM68/$R$68</f>
        <v>0</v>
      </c>
      <c r="AO68" s="104">
        <f>+AO64</f>
        <v>0</v>
      </c>
      <c r="AP68" s="50">
        <f>+AO68/$R$68</f>
        <v>0</v>
      </c>
      <c r="AQ68" s="104">
        <f>+AQ64</f>
        <v>0</v>
      </c>
      <c r="AR68" s="50">
        <f>+AQ68/$R$68</f>
        <v>0</v>
      </c>
      <c r="AS68" s="104">
        <f>+AS64</f>
        <v>0</v>
      </c>
      <c r="AT68" s="50">
        <f>+AS68/$R$68</f>
        <v>0</v>
      </c>
      <c r="AU68" s="50"/>
      <c r="AV68" s="50"/>
      <c r="AW68" s="28"/>
      <c r="AX68" s="28"/>
    </row>
    <row r="69" spans="1:50" ht="74.25" customHeight="1">
      <c r="A69" s="55">
        <v>7</v>
      </c>
      <c r="B69" s="54" t="s">
        <v>148</v>
      </c>
      <c r="C69" s="55">
        <v>43</v>
      </c>
      <c r="D69" s="54" t="s">
        <v>159</v>
      </c>
      <c r="E69" s="55" t="s">
        <v>160</v>
      </c>
      <c r="F69" s="54" t="s">
        <v>161</v>
      </c>
      <c r="G69" s="55">
        <v>379</v>
      </c>
      <c r="H69" s="54" t="s">
        <v>162</v>
      </c>
      <c r="I69" s="55">
        <v>411</v>
      </c>
      <c r="J69" s="57" t="s">
        <v>163</v>
      </c>
      <c r="K69" s="90" t="s">
        <v>164</v>
      </c>
      <c r="L69" s="58">
        <v>1012</v>
      </c>
      <c r="M69" s="58">
        <v>1</v>
      </c>
      <c r="N69" s="87" t="s">
        <v>165</v>
      </c>
      <c r="O69" s="58" t="s">
        <v>53</v>
      </c>
      <c r="P69" s="63">
        <v>1</v>
      </c>
      <c r="Q69" s="63">
        <v>1</v>
      </c>
      <c r="R69" s="62">
        <v>1</v>
      </c>
      <c r="S69" s="62">
        <v>1</v>
      </c>
      <c r="T69" s="62">
        <v>1</v>
      </c>
      <c r="U69" s="62">
        <v>1</v>
      </c>
      <c r="V69" s="62">
        <v>3.0499999999999999E-2</v>
      </c>
      <c r="W69" s="62">
        <f>+V69/R69</f>
        <v>3.0499999999999999E-2</v>
      </c>
      <c r="X69" s="62">
        <v>6.3E-2</v>
      </c>
      <c r="Y69" s="62">
        <f>+X69/R69</f>
        <v>6.3E-2</v>
      </c>
      <c r="Z69" s="63">
        <v>0.17299999999999999</v>
      </c>
      <c r="AA69" s="63">
        <f>+Z69/$R$69</f>
        <v>0.17299999999999999</v>
      </c>
      <c r="AB69" s="73">
        <v>0.26490000000000002</v>
      </c>
      <c r="AC69" s="62">
        <f>+AB69/$R$69</f>
        <v>0.26490000000000002</v>
      </c>
      <c r="AD69" s="62">
        <v>0.39489999999999997</v>
      </c>
      <c r="AE69" s="62">
        <f>+AD69/$R$69</f>
        <v>0.39489999999999997</v>
      </c>
      <c r="AF69" s="62"/>
      <c r="AG69" s="62">
        <v>0.47820000000000001</v>
      </c>
      <c r="AH69" s="62">
        <f>+AG69/$R$69</f>
        <v>0.47820000000000001</v>
      </c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70">
        <f>+(Z69+Q69)/(P69*5)</f>
        <v>0.2346</v>
      </c>
      <c r="AV69" s="63"/>
      <c r="AW69" s="28"/>
      <c r="AX69" s="28"/>
    </row>
    <row r="70" spans="1:50" ht="82.5" customHeight="1">
      <c r="A70" s="31">
        <v>7</v>
      </c>
      <c r="B70" s="32" t="s">
        <v>148</v>
      </c>
      <c r="C70" s="33">
        <v>43</v>
      </c>
      <c r="D70" s="32" t="s">
        <v>159</v>
      </c>
      <c r="E70" s="34" t="s">
        <v>160</v>
      </c>
      <c r="F70" s="32" t="s">
        <v>161</v>
      </c>
      <c r="G70" s="33">
        <v>379</v>
      </c>
      <c r="H70" s="32" t="s">
        <v>162</v>
      </c>
      <c r="I70" s="33">
        <v>411</v>
      </c>
      <c r="J70" s="35" t="s">
        <v>163</v>
      </c>
      <c r="K70" s="33" t="s">
        <v>164</v>
      </c>
      <c r="L70" s="36">
        <v>1012</v>
      </c>
      <c r="M70" s="36">
        <v>2</v>
      </c>
      <c r="N70" s="37" t="s">
        <v>166</v>
      </c>
      <c r="O70" s="36" t="s">
        <v>53</v>
      </c>
      <c r="P70" s="41">
        <v>1</v>
      </c>
      <c r="Q70" s="41">
        <v>1</v>
      </c>
      <c r="R70" s="41">
        <v>1</v>
      </c>
      <c r="S70" s="41">
        <v>1</v>
      </c>
      <c r="T70" s="41">
        <v>1</v>
      </c>
      <c r="U70" s="41">
        <v>1</v>
      </c>
      <c r="V70" s="41">
        <v>8.3299999999999999E-2</v>
      </c>
      <c r="W70" s="41">
        <f>+V70/R70</f>
        <v>8.3299999999999999E-2</v>
      </c>
      <c r="X70" s="41">
        <v>8.3299999999999999E-2</v>
      </c>
      <c r="Y70" s="41">
        <f>+X70/R70</f>
        <v>8.3299999999999999E-2</v>
      </c>
      <c r="Z70" s="41">
        <v>0.25</v>
      </c>
      <c r="AA70" s="41">
        <f>+Z70/$R$70</f>
        <v>0.25</v>
      </c>
      <c r="AB70" s="41">
        <v>0.33329999999999999</v>
      </c>
      <c r="AC70" s="41">
        <f>+AB70/$R$70</f>
        <v>0.33329999999999999</v>
      </c>
      <c r="AD70" s="41">
        <v>0.41660000000000003</v>
      </c>
      <c r="AE70" s="41">
        <f>+AD70/$R$70</f>
        <v>0.41660000000000003</v>
      </c>
      <c r="AF70" s="41"/>
      <c r="AG70" s="41">
        <v>0.49990000000000001</v>
      </c>
      <c r="AH70" s="41">
        <f>+AG70/$R$70</f>
        <v>0.49990000000000001</v>
      </c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>
        <f>+(Z70+Q70)/(P70*5)</f>
        <v>0.25</v>
      </c>
      <c r="AV70" s="41"/>
      <c r="AW70" s="28"/>
      <c r="AX70" s="28"/>
    </row>
    <row r="71" spans="1:50" ht="74.25" customHeight="1">
      <c r="A71" s="55">
        <v>7</v>
      </c>
      <c r="B71" s="54" t="s">
        <v>148</v>
      </c>
      <c r="C71" s="55">
        <v>42</v>
      </c>
      <c r="D71" s="54" t="s">
        <v>149</v>
      </c>
      <c r="E71" s="55" t="s">
        <v>160</v>
      </c>
      <c r="F71" s="54" t="s">
        <v>161</v>
      </c>
      <c r="G71" s="55">
        <v>379</v>
      </c>
      <c r="H71" s="54" t="s">
        <v>162</v>
      </c>
      <c r="I71" s="55">
        <v>411</v>
      </c>
      <c r="J71" s="57" t="s">
        <v>163</v>
      </c>
      <c r="K71" s="90" t="s">
        <v>164</v>
      </c>
      <c r="L71" s="58">
        <v>1012</v>
      </c>
      <c r="M71" s="58">
        <v>3</v>
      </c>
      <c r="N71" s="87" t="s">
        <v>167</v>
      </c>
      <c r="O71" s="58" t="s">
        <v>44</v>
      </c>
      <c r="P71" s="63">
        <v>0.7</v>
      </c>
      <c r="Q71" s="63">
        <v>0.14499999999999999</v>
      </c>
      <c r="R71" s="62">
        <v>0.40500000000000003</v>
      </c>
      <c r="S71" s="62">
        <v>0.05</v>
      </c>
      <c r="T71" s="62">
        <v>0.05</v>
      </c>
      <c r="U71" s="62">
        <v>0.05</v>
      </c>
      <c r="V71" s="62">
        <v>0.06</v>
      </c>
      <c r="W71" s="62">
        <f>+V71/R71</f>
        <v>0.14814814814814814</v>
      </c>
      <c r="X71" s="62">
        <v>8.1000000000000003E-2</v>
      </c>
      <c r="Y71" s="62">
        <f>+X71/R71</f>
        <v>0.19999999999999998</v>
      </c>
      <c r="Z71" s="63">
        <v>0.30420000000000003</v>
      </c>
      <c r="AA71" s="63">
        <f>+Z71/$R$71</f>
        <v>0.75111111111111117</v>
      </c>
      <c r="AB71" s="73">
        <v>0.315</v>
      </c>
      <c r="AC71" s="62">
        <f>+AB71/$R$71</f>
        <v>0.77777777777777768</v>
      </c>
      <c r="AD71" s="62">
        <v>0.32579999999999998</v>
      </c>
      <c r="AE71" s="62">
        <f>+AD71/$R$71</f>
        <v>0.8044444444444443</v>
      </c>
      <c r="AF71" s="62"/>
      <c r="AG71" s="62">
        <v>0.34079999999999999</v>
      </c>
      <c r="AH71" s="62">
        <f>+AG71/$R$71</f>
        <v>0.84148148148148139</v>
      </c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3">
        <f>+(Z71+Q71)/P71</f>
        <v>0.64171428571428579</v>
      </c>
      <c r="AV71" s="63"/>
      <c r="AW71" s="28"/>
      <c r="AX71" s="28"/>
    </row>
    <row r="72" spans="1:50" ht="83.25" customHeight="1">
      <c r="A72" s="55">
        <v>7</v>
      </c>
      <c r="B72" s="54" t="s">
        <v>148</v>
      </c>
      <c r="C72" s="55">
        <v>43</v>
      </c>
      <c r="D72" s="54" t="s">
        <v>159</v>
      </c>
      <c r="E72" s="55" t="s">
        <v>160</v>
      </c>
      <c r="F72" s="54" t="s">
        <v>161</v>
      </c>
      <c r="G72" s="55">
        <v>379</v>
      </c>
      <c r="H72" s="54" t="s">
        <v>162</v>
      </c>
      <c r="I72" s="55">
        <v>411</v>
      </c>
      <c r="J72" s="57" t="s">
        <v>163</v>
      </c>
      <c r="K72" s="90" t="s">
        <v>164</v>
      </c>
      <c r="L72" s="58">
        <v>1012</v>
      </c>
      <c r="M72" s="58">
        <v>4</v>
      </c>
      <c r="N72" s="59" t="s">
        <v>168</v>
      </c>
      <c r="O72" s="58" t="s">
        <v>44</v>
      </c>
      <c r="P72" s="58">
        <v>10</v>
      </c>
      <c r="Q72" s="58">
        <v>1</v>
      </c>
      <c r="R72" s="55">
        <v>3</v>
      </c>
      <c r="S72" s="55">
        <v>3</v>
      </c>
      <c r="T72" s="55">
        <v>2</v>
      </c>
      <c r="U72" s="55">
        <v>1</v>
      </c>
      <c r="V72" s="55">
        <v>0</v>
      </c>
      <c r="W72" s="62">
        <f>+V72/R72</f>
        <v>0</v>
      </c>
      <c r="X72" s="55">
        <v>0</v>
      </c>
      <c r="Y72" s="62">
        <f>+X72/R72</f>
        <v>0</v>
      </c>
      <c r="Z72" s="58">
        <v>0</v>
      </c>
      <c r="AA72" s="63">
        <f>+Z72/$R$72</f>
        <v>0</v>
      </c>
      <c r="AB72" s="55">
        <v>0</v>
      </c>
      <c r="AC72" s="62">
        <f>+AB72/$R$72</f>
        <v>0</v>
      </c>
      <c r="AD72" s="55">
        <v>0</v>
      </c>
      <c r="AE72" s="62">
        <f>+AD72/$R$72</f>
        <v>0</v>
      </c>
      <c r="AF72" s="62"/>
      <c r="AG72" s="55">
        <v>0</v>
      </c>
      <c r="AH72" s="62">
        <f>+AG72/$R$72</f>
        <v>0</v>
      </c>
      <c r="AI72" s="55"/>
      <c r="AJ72" s="62"/>
      <c r="AK72" s="55"/>
      <c r="AL72" s="62"/>
      <c r="AM72" s="55"/>
      <c r="AN72" s="62"/>
      <c r="AO72" s="55"/>
      <c r="AP72" s="62"/>
      <c r="AQ72" s="55"/>
      <c r="AR72" s="62"/>
      <c r="AS72" s="55"/>
      <c r="AT72" s="62"/>
      <c r="AU72" s="63">
        <f>+(Z72+Q72)/P72</f>
        <v>0.1</v>
      </c>
      <c r="AV72" s="63"/>
      <c r="AW72" s="28"/>
      <c r="AX72" s="28"/>
    </row>
    <row r="73" spans="1:50" ht="74.25" customHeight="1">
      <c r="A73" s="44"/>
      <c r="B73" s="45"/>
      <c r="C73" s="45"/>
      <c r="D73" s="45"/>
      <c r="E73" s="46"/>
      <c r="F73" s="45"/>
      <c r="G73" s="45">
        <v>379</v>
      </c>
      <c r="H73" s="45"/>
      <c r="I73" s="45">
        <v>411</v>
      </c>
      <c r="J73" s="47" t="s">
        <v>163</v>
      </c>
      <c r="K73" s="45"/>
      <c r="L73" s="45"/>
      <c r="M73" s="45"/>
      <c r="N73" s="45"/>
      <c r="O73" s="45" t="s">
        <v>53</v>
      </c>
      <c r="P73" s="104">
        <f t="shared" ref="P73:V73" si="26">+P70</f>
        <v>1</v>
      </c>
      <c r="Q73" s="104">
        <f t="shared" si="26"/>
        <v>1</v>
      </c>
      <c r="R73" s="104">
        <f t="shared" si="26"/>
        <v>1</v>
      </c>
      <c r="S73" s="104">
        <f t="shared" si="26"/>
        <v>1</v>
      </c>
      <c r="T73" s="104">
        <f t="shared" si="26"/>
        <v>1</v>
      </c>
      <c r="U73" s="104">
        <f t="shared" si="26"/>
        <v>1</v>
      </c>
      <c r="V73" s="104">
        <f t="shared" si="26"/>
        <v>8.3299999999999999E-2</v>
      </c>
      <c r="W73" s="50">
        <f>+V73/$R$73</f>
        <v>8.3299999999999999E-2</v>
      </c>
      <c r="X73" s="104">
        <f>+X70</f>
        <v>8.3299999999999999E-2</v>
      </c>
      <c r="Y73" s="50">
        <f>+X73/$R$73</f>
        <v>8.3299999999999999E-2</v>
      </c>
      <c r="Z73" s="104">
        <f>+Z70</f>
        <v>0.25</v>
      </c>
      <c r="AA73" s="50">
        <f>+Z73/$R$73</f>
        <v>0.25</v>
      </c>
      <c r="AB73" s="104">
        <f>+AB70</f>
        <v>0.33329999999999999</v>
      </c>
      <c r="AC73" s="50">
        <f>+AB73/$R$73</f>
        <v>0.33329999999999999</v>
      </c>
      <c r="AD73" s="104">
        <f>+AD70</f>
        <v>0.41660000000000003</v>
      </c>
      <c r="AE73" s="50">
        <f>+AD73/$R$73</f>
        <v>0.41660000000000003</v>
      </c>
      <c r="AF73" s="50"/>
      <c r="AG73" s="104">
        <f>+AG70</f>
        <v>0.49990000000000001</v>
      </c>
      <c r="AH73" s="50">
        <f>+AG73/$R$73</f>
        <v>0.49990000000000001</v>
      </c>
      <c r="AI73" s="104">
        <f>+AI70</f>
        <v>0</v>
      </c>
      <c r="AJ73" s="50">
        <f>+AI73/$R$73</f>
        <v>0</v>
      </c>
      <c r="AK73" s="104">
        <f>+AK70</f>
        <v>0</v>
      </c>
      <c r="AL73" s="50">
        <f>+AK73/$R$73</f>
        <v>0</v>
      </c>
      <c r="AM73" s="104">
        <f>+AM70</f>
        <v>0</v>
      </c>
      <c r="AN73" s="50">
        <f>+AM73/$R$73</f>
        <v>0</v>
      </c>
      <c r="AO73" s="104">
        <f>+AO70</f>
        <v>0</v>
      </c>
      <c r="AP73" s="50">
        <f>+AO73/$R$73</f>
        <v>0</v>
      </c>
      <c r="AQ73" s="104">
        <f>+AQ70</f>
        <v>0</v>
      </c>
      <c r="AR73" s="50">
        <f>+AQ73/$R$73</f>
        <v>0</v>
      </c>
      <c r="AS73" s="104">
        <f>+AS70</f>
        <v>0</v>
      </c>
      <c r="AT73" s="50">
        <f>+AS73/$R$73</f>
        <v>0</v>
      </c>
      <c r="AU73" s="50"/>
      <c r="AV73" s="50"/>
      <c r="AW73" s="28"/>
      <c r="AX73" s="28"/>
    </row>
    <row r="74" spans="1:50" ht="104.25" customHeight="1">
      <c r="A74" s="31">
        <v>7</v>
      </c>
      <c r="B74" s="32" t="s">
        <v>148</v>
      </c>
      <c r="C74" s="33">
        <v>44</v>
      </c>
      <c r="D74" s="32" t="s">
        <v>169</v>
      </c>
      <c r="E74" s="34" t="s">
        <v>170</v>
      </c>
      <c r="F74" s="32" t="s">
        <v>171</v>
      </c>
      <c r="G74" s="33">
        <v>380</v>
      </c>
      <c r="H74" s="32" t="s">
        <v>172</v>
      </c>
      <c r="I74" s="33">
        <v>452</v>
      </c>
      <c r="J74" s="35" t="s">
        <v>173</v>
      </c>
      <c r="K74" s="33" t="s">
        <v>174</v>
      </c>
      <c r="L74" s="36">
        <v>1007</v>
      </c>
      <c r="M74" s="36">
        <v>2</v>
      </c>
      <c r="N74" s="37" t="s">
        <v>172</v>
      </c>
      <c r="O74" s="36" t="s">
        <v>53</v>
      </c>
      <c r="P74" s="41">
        <v>1</v>
      </c>
      <c r="Q74" s="41">
        <v>0</v>
      </c>
      <c r="R74" s="41">
        <v>1</v>
      </c>
      <c r="S74" s="41">
        <v>1</v>
      </c>
      <c r="T74" s="41">
        <v>1</v>
      </c>
      <c r="U74" s="41">
        <v>1</v>
      </c>
      <c r="V74" s="36">
        <v>0</v>
      </c>
      <c r="W74" s="41">
        <f>+V74/R74</f>
        <v>0</v>
      </c>
      <c r="X74" s="36">
        <v>0</v>
      </c>
      <c r="Y74" s="41">
        <f>+X74/R74</f>
        <v>0</v>
      </c>
      <c r="Z74" s="41">
        <v>0</v>
      </c>
      <c r="AA74" s="41">
        <f>+Z74/$R$74</f>
        <v>0</v>
      </c>
      <c r="AB74" s="41">
        <v>0.1</v>
      </c>
      <c r="AC74" s="41">
        <f>+AB74/$R$74</f>
        <v>0.1</v>
      </c>
      <c r="AD74" s="41">
        <v>0.18</v>
      </c>
      <c r="AE74" s="41">
        <f>+AD74/$R$74</f>
        <v>0.18</v>
      </c>
      <c r="AF74" s="41"/>
      <c r="AG74" s="41">
        <v>0.38</v>
      </c>
      <c r="AH74" s="41">
        <f>+AG74/$R$74</f>
        <v>0.38</v>
      </c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92">
        <f>+Z74/P74/4</f>
        <v>0</v>
      </c>
      <c r="AV74" s="41"/>
      <c r="AW74" s="28"/>
      <c r="AX74" s="28"/>
    </row>
    <row r="75" spans="1:50" ht="87.75" customHeight="1">
      <c r="A75" s="55">
        <v>7</v>
      </c>
      <c r="B75" s="54" t="s">
        <v>148</v>
      </c>
      <c r="C75" s="55">
        <v>44</v>
      </c>
      <c r="D75" s="54" t="s">
        <v>169</v>
      </c>
      <c r="E75" s="55" t="s">
        <v>170</v>
      </c>
      <c r="F75" s="54" t="s">
        <v>171</v>
      </c>
      <c r="G75" s="55">
        <v>380</v>
      </c>
      <c r="H75" s="54" t="s">
        <v>172</v>
      </c>
      <c r="I75" s="55">
        <v>452</v>
      </c>
      <c r="J75" s="57" t="s">
        <v>173</v>
      </c>
      <c r="K75" s="55" t="s">
        <v>174</v>
      </c>
      <c r="L75" s="58">
        <v>1007</v>
      </c>
      <c r="M75" s="58">
        <v>3</v>
      </c>
      <c r="N75" s="59" t="s">
        <v>175</v>
      </c>
      <c r="O75" s="58" t="s">
        <v>53</v>
      </c>
      <c r="P75" s="63">
        <v>1</v>
      </c>
      <c r="Q75" s="63">
        <v>1</v>
      </c>
      <c r="R75" s="62">
        <v>1</v>
      </c>
      <c r="S75" s="62">
        <v>1</v>
      </c>
      <c r="T75" s="62">
        <v>1</v>
      </c>
      <c r="U75" s="62">
        <v>1</v>
      </c>
      <c r="V75" s="55">
        <v>0</v>
      </c>
      <c r="W75" s="62">
        <f>+V75/R75</f>
        <v>0</v>
      </c>
      <c r="X75" s="62">
        <v>4.4999999999999998E-2</v>
      </c>
      <c r="Y75" s="62">
        <f>+X75/R75</f>
        <v>4.4999999999999998E-2</v>
      </c>
      <c r="Z75" s="105">
        <v>0.14000000000000001</v>
      </c>
      <c r="AA75" s="63">
        <f>+Z75/$R$75</f>
        <v>0.14000000000000001</v>
      </c>
      <c r="AB75" s="73">
        <v>0.23499999999999999</v>
      </c>
      <c r="AC75" s="62">
        <f>+AB75/$R$75</f>
        <v>0.23499999999999999</v>
      </c>
      <c r="AD75" s="62">
        <v>0.33</v>
      </c>
      <c r="AE75" s="62">
        <f>+AD75/$R$75</f>
        <v>0.33</v>
      </c>
      <c r="AF75" s="62"/>
      <c r="AG75" s="62">
        <v>0.42499999999999999</v>
      </c>
      <c r="AH75" s="62">
        <f>+AG75/$R$75</f>
        <v>0.42499999999999999</v>
      </c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70">
        <f>+(Z75+Q75)/(P75*5)</f>
        <v>0.22800000000000004</v>
      </c>
      <c r="AV75" s="63"/>
      <c r="AW75" s="28"/>
      <c r="AX75" s="28"/>
    </row>
    <row r="76" spans="1:50" ht="74.25" customHeight="1">
      <c r="A76" s="55">
        <v>7</v>
      </c>
      <c r="B76" s="54" t="s">
        <v>148</v>
      </c>
      <c r="C76" s="55">
        <v>44</v>
      </c>
      <c r="D76" s="54" t="s">
        <v>169</v>
      </c>
      <c r="E76" s="55" t="s">
        <v>170</v>
      </c>
      <c r="F76" s="54" t="s">
        <v>171</v>
      </c>
      <c r="G76" s="55">
        <v>380</v>
      </c>
      <c r="H76" s="54" t="s">
        <v>172</v>
      </c>
      <c r="I76" s="55">
        <v>452</v>
      </c>
      <c r="J76" s="57" t="s">
        <v>173</v>
      </c>
      <c r="K76" s="55" t="s">
        <v>174</v>
      </c>
      <c r="L76" s="58">
        <v>1007</v>
      </c>
      <c r="M76" s="58">
        <v>4</v>
      </c>
      <c r="N76" s="59" t="s">
        <v>176</v>
      </c>
      <c r="O76" s="58" t="s">
        <v>53</v>
      </c>
      <c r="P76" s="63">
        <v>1</v>
      </c>
      <c r="Q76" s="63">
        <v>1</v>
      </c>
      <c r="R76" s="62">
        <v>1</v>
      </c>
      <c r="S76" s="62">
        <v>1</v>
      </c>
      <c r="T76" s="62">
        <v>1</v>
      </c>
      <c r="U76" s="62">
        <v>1</v>
      </c>
      <c r="V76" s="55">
        <v>0</v>
      </c>
      <c r="W76" s="62">
        <f>+V76/R76</f>
        <v>0</v>
      </c>
      <c r="X76" s="55">
        <v>0</v>
      </c>
      <c r="Y76" s="62">
        <f>+X76/R76</f>
        <v>0</v>
      </c>
      <c r="Z76" s="105">
        <v>0.1</v>
      </c>
      <c r="AA76" s="63">
        <f>+Z76/$R$76</f>
        <v>0.1</v>
      </c>
      <c r="AB76" s="73">
        <v>0.2</v>
      </c>
      <c r="AC76" s="62">
        <f>+AB76/$R$76</f>
        <v>0.2</v>
      </c>
      <c r="AD76" s="62">
        <v>0.3</v>
      </c>
      <c r="AE76" s="62">
        <f>+AD76/$R$76</f>
        <v>0.3</v>
      </c>
      <c r="AF76" s="62"/>
      <c r="AG76" s="62">
        <v>0.4</v>
      </c>
      <c r="AH76" s="62">
        <f>+AG76/$R$76</f>
        <v>0.4</v>
      </c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70">
        <f>+(Z76+Q76)/(P76*5)</f>
        <v>0.22000000000000003</v>
      </c>
      <c r="AV76" s="63"/>
      <c r="AW76" s="28"/>
      <c r="AX76" s="28"/>
    </row>
    <row r="77" spans="1:50" ht="81.75" customHeight="1">
      <c r="A77" s="44"/>
      <c r="B77" s="45"/>
      <c r="C77" s="45"/>
      <c r="D77" s="45"/>
      <c r="E77" s="46"/>
      <c r="F77" s="45"/>
      <c r="G77" s="45">
        <v>380</v>
      </c>
      <c r="H77" s="45"/>
      <c r="I77" s="45">
        <v>452</v>
      </c>
      <c r="J77" s="47" t="s">
        <v>173</v>
      </c>
      <c r="K77" s="45"/>
      <c r="L77" s="45"/>
      <c r="M77" s="45"/>
      <c r="N77" s="45"/>
      <c r="O77" s="45" t="s">
        <v>53</v>
      </c>
      <c r="P77" s="104">
        <f t="shared" ref="P77:U77" si="27">+P74</f>
        <v>1</v>
      </c>
      <c r="Q77" s="104">
        <f t="shared" si="27"/>
        <v>0</v>
      </c>
      <c r="R77" s="104">
        <f t="shared" si="27"/>
        <v>1</v>
      </c>
      <c r="S77" s="104">
        <f t="shared" si="27"/>
        <v>1</v>
      </c>
      <c r="T77" s="104">
        <f t="shared" si="27"/>
        <v>1</v>
      </c>
      <c r="U77" s="104">
        <f t="shared" si="27"/>
        <v>1</v>
      </c>
      <c r="V77" s="104">
        <f>+V73</f>
        <v>8.3299999999999999E-2</v>
      </c>
      <c r="W77" s="50">
        <f>+V77/$R$77</f>
        <v>8.3299999999999999E-2</v>
      </c>
      <c r="X77" s="104">
        <f>+X73</f>
        <v>8.3299999999999999E-2</v>
      </c>
      <c r="Y77" s="50">
        <f>+X77/$R$77</f>
        <v>8.3299999999999999E-2</v>
      </c>
      <c r="Z77" s="104">
        <f>+Z74</f>
        <v>0</v>
      </c>
      <c r="AA77" s="50">
        <f>+Z77/$R$77</f>
        <v>0</v>
      </c>
      <c r="AB77" s="104">
        <f>+AB73</f>
        <v>0.33329999999999999</v>
      </c>
      <c r="AC77" s="50">
        <f>+AB77/$R$77</f>
        <v>0.33329999999999999</v>
      </c>
      <c r="AD77" s="104">
        <f>+AD73</f>
        <v>0.41660000000000003</v>
      </c>
      <c r="AE77" s="50">
        <f>+AD77/$R$77</f>
        <v>0.41660000000000003</v>
      </c>
      <c r="AF77" s="50"/>
      <c r="AG77" s="104">
        <f>+AG73</f>
        <v>0.49990000000000001</v>
      </c>
      <c r="AH77" s="50">
        <f>+AG77/$R$77</f>
        <v>0.49990000000000001</v>
      </c>
      <c r="AI77" s="104">
        <f>+AI73</f>
        <v>0</v>
      </c>
      <c r="AJ77" s="50">
        <f>+AI77/$R$77</f>
        <v>0</v>
      </c>
      <c r="AK77" s="104">
        <f>+AK73</f>
        <v>0</v>
      </c>
      <c r="AL77" s="50">
        <f>+AK77/$R$77</f>
        <v>0</v>
      </c>
      <c r="AM77" s="104">
        <f>+AM73</f>
        <v>0</v>
      </c>
      <c r="AN77" s="50">
        <f>+AM77/$R$77</f>
        <v>0</v>
      </c>
      <c r="AO77" s="104">
        <f>+AO73</f>
        <v>0</v>
      </c>
      <c r="AP77" s="50">
        <f>+AO77/$R$77</f>
        <v>0</v>
      </c>
      <c r="AQ77" s="104">
        <f>+AQ73</f>
        <v>0</v>
      </c>
      <c r="AR77" s="50">
        <f>+AQ77/$R$77</f>
        <v>0</v>
      </c>
      <c r="AS77" s="104">
        <f>+AS73</f>
        <v>0</v>
      </c>
      <c r="AT77" s="50">
        <f>+AS77/$R$77</f>
        <v>0</v>
      </c>
      <c r="AU77" s="50"/>
      <c r="AV77" s="50"/>
      <c r="AW77" s="28"/>
      <c r="AX77" s="28"/>
    </row>
    <row r="78" spans="1:50" ht="74.25" customHeight="1">
      <c r="A78" s="31">
        <v>7</v>
      </c>
      <c r="B78" s="32" t="s">
        <v>148</v>
      </c>
      <c r="C78" s="33">
        <v>45</v>
      </c>
      <c r="D78" s="32" t="s">
        <v>177</v>
      </c>
      <c r="E78" s="34" t="s">
        <v>178</v>
      </c>
      <c r="F78" s="32" t="s">
        <v>179</v>
      </c>
      <c r="G78" s="33">
        <v>381</v>
      </c>
      <c r="H78" s="32" t="s">
        <v>180</v>
      </c>
      <c r="I78" s="33">
        <v>493</v>
      </c>
      <c r="J78" s="35" t="s">
        <v>181</v>
      </c>
      <c r="K78" s="33">
        <v>0</v>
      </c>
      <c r="L78" s="36">
        <v>1018</v>
      </c>
      <c r="M78" s="36">
        <v>1</v>
      </c>
      <c r="N78" s="37" t="s">
        <v>182</v>
      </c>
      <c r="O78" s="36" t="s">
        <v>44</v>
      </c>
      <c r="P78" s="36">
        <v>1</v>
      </c>
      <c r="Q78" s="36">
        <v>0.15</v>
      </c>
      <c r="R78" s="36">
        <v>0.25</v>
      </c>
      <c r="S78" s="36">
        <v>0.25</v>
      </c>
      <c r="T78" s="36">
        <v>0.3</v>
      </c>
      <c r="U78" s="36">
        <v>0.05</v>
      </c>
      <c r="V78" s="36">
        <v>0</v>
      </c>
      <c r="W78" s="41">
        <f>+V78/R78</f>
        <v>0</v>
      </c>
      <c r="X78" s="36">
        <v>0</v>
      </c>
      <c r="Y78" s="41">
        <f>+X78/R78</f>
        <v>0</v>
      </c>
      <c r="Z78" s="36">
        <v>0.02</v>
      </c>
      <c r="AA78" s="41">
        <f>+Z78/$R$78</f>
        <v>0.08</v>
      </c>
      <c r="AB78" s="36">
        <v>2.5000000000000001E-2</v>
      </c>
      <c r="AC78" s="41">
        <f>+AB78/$R$78</f>
        <v>0.1</v>
      </c>
      <c r="AD78" s="36">
        <v>2.5000000000000001E-2</v>
      </c>
      <c r="AE78" s="41">
        <f>+AD78/$R$78</f>
        <v>0.1</v>
      </c>
      <c r="AF78" s="41"/>
      <c r="AG78" s="36">
        <v>0.1</v>
      </c>
      <c r="AH78" s="41">
        <f>+AG78/$R$78</f>
        <v>0.4</v>
      </c>
      <c r="AI78" s="52"/>
      <c r="AJ78" s="41"/>
      <c r="AK78" s="52"/>
      <c r="AL78" s="41"/>
      <c r="AM78" s="52"/>
      <c r="AN78" s="41"/>
      <c r="AO78" s="52"/>
      <c r="AP78" s="41"/>
      <c r="AQ78" s="52"/>
      <c r="AR78" s="41"/>
      <c r="AS78" s="52"/>
      <c r="AT78" s="41"/>
      <c r="AU78" s="41">
        <f>+(Q78+Z78)/P78</f>
        <v>0.16999999999999998</v>
      </c>
      <c r="AV78" s="41"/>
      <c r="AW78" s="28"/>
      <c r="AX78" s="28"/>
    </row>
    <row r="79" spans="1:50" ht="74.25" customHeight="1">
      <c r="A79" s="31">
        <v>7</v>
      </c>
      <c r="B79" s="32" t="s">
        <v>148</v>
      </c>
      <c r="C79" s="33">
        <v>45</v>
      </c>
      <c r="D79" s="32" t="s">
        <v>177</v>
      </c>
      <c r="E79" s="34" t="s">
        <v>178</v>
      </c>
      <c r="F79" s="32" t="s">
        <v>179</v>
      </c>
      <c r="G79" s="33">
        <v>381</v>
      </c>
      <c r="H79" s="32" t="s">
        <v>180</v>
      </c>
      <c r="I79" s="33">
        <v>493</v>
      </c>
      <c r="J79" s="35" t="s">
        <v>181</v>
      </c>
      <c r="K79" s="33">
        <v>0</v>
      </c>
      <c r="L79" s="36">
        <v>1018</v>
      </c>
      <c r="M79" s="36">
        <v>2</v>
      </c>
      <c r="N79" s="37" t="s">
        <v>183</v>
      </c>
      <c r="O79" s="36" t="s">
        <v>44</v>
      </c>
      <c r="P79" s="36">
        <v>1</v>
      </c>
      <c r="Q79" s="36">
        <v>0.2</v>
      </c>
      <c r="R79" s="36">
        <v>0.25</v>
      </c>
      <c r="S79" s="36">
        <v>0.25</v>
      </c>
      <c r="T79" s="36">
        <v>0.25</v>
      </c>
      <c r="U79" s="36">
        <v>0.05</v>
      </c>
      <c r="V79" s="36">
        <v>0</v>
      </c>
      <c r="W79" s="41">
        <f>+V79/R79</f>
        <v>0</v>
      </c>
      <c r="X79" s="36">
        <v>0</v>
      </c>
      <c r="Y79" s="41">
        <f>+X79/R79</f>
        <v>0</v>
      </c>
      <c r="Z79" s="36">
        <v>0.02</v>
      </c>
      <c r="AA79" s="41">
        <f>+Z79/$R$79</f>
        <v>0.08</v>
      </c>
      <c r="AB79" s="36">
        <v>2.5000000000000001E-2</v>
      </c>
      <c r="AC79" s="41">
        <f>+AB79/$R$79</f>
        <v>0.1</v>
      </c>
      <c r="AD79" s="36">
        <v>2.5000000000000001E-2</v>
      </c>
      <c r="AE79" s="41">
        <f>+AD79/$R$79</f>
        <v>0.1</v>
      </c>
      <c r="AF79" s="41"/>
      <c r="AG79" s="36">
        <v>0.1</v>
      </c>
      <c r="AH79" s="41">
        <f>+AG79/$R$79</f>
        <v>0.4</v>
      </c>
      <c r="AI79" s="52"/>
      <c r="AJ79" s="41"/>
      <c r="AK79" s="52"/>
      <c r="AL79" s="41"/>
      <c r="AM79" s="52"/>
      <c r="AN79" s="41"/>
      <c r="AO79" s="52"/>
      <c r="AP79" s="41"/>
      <c r="AQ79" s="52"/>
      <c r="AR79" s="41"/>
      <c r="AS79" s="52"/>
      <c r="AT79" s="41"/>
      <c r="AU79" s="41">
        <f>+(Q79+Z79)/P79</f>
        <v>0.22</v>
      </c>
      <c r="AV79" s="41"/>
      <c r="AW79" s="28"/>
      <c r="AX79" s="28"/>
    </row>
    <row r="80" spans="1:50" ht="74.25" customHeight="1">
      <c r="A80" s="31">
        <v>7</v>
      </c>
      <c r="B80" s="32" t="s">
        <v>148</v>
      </c>
      <c r="C80" s="33">
        <v>45</v>
      </c>
      <c r="D80" s="32" t="s">
        <v>177</v>
      </c>
      <c r="E80" s="34" t="s">
        <v>178</v>
      </c>
      <c r="F80" s="32" t="s">
        <v>179</v>
      </c>
      <c r="G80" s="33">
        <v>381</v>
      </c>
      <c r="H80" s="32" t="s">
        <v>180</v>
      </c>
      <c r="I80" s="33">
        <v>493</v>
      </c>
      <c r="J80" s="35" t="s">
        <v>181</v>
      </c>
      <c r="K80" s="33">
        <v>0</v>
      </c>
      <c r="L80" s="36">
        <v>1018</v>
      </c>
      <c r="M80" s="36">
        <v>3</v>
      </c>
      <c r="N80" s="37" t="s">
        <v>184</v>
      </c>
      <c r="O80" s="36" t="s">
        <v>185</v>
      </c>
      <c r="P80" s="36">
        <v>1</v>
      </c>
      <c r="Q80" s="36">
        <v>0.05</v>
      </c>
      <c r="R80" s="36">
        <v>0.4</v>
      </c>
      <c r="S80" s="36">
        <v>0.2</v>
      </c>
      <c r="T80" s="36">
        <v>0.2</v>
      </c>
      <c r="U80" s="36">
        <v>0.15</v>
      </c>
      <c r="V80" s="36">
        <v>0</v>
      </c>
      <c r="W80" s="41">
        <f>+V80/R80</f>
        <v>0</v>
      </c>
      <c r="X80" s="36">
        <v>0</v>
      </c>
      <c r="Y80" s="41">
        <f>+X80/R80</f>
        <v>0</v>
      </c>
      <c r="Z80" s="36">
        <v>0.04</v>
      </c>
      <c r="AA80" s="41">
        <f>+Z80/$R$80</f>
        <v>9.9999999999999992E-2</v>
      </c>
      <c r="AB80" s="36">
        <v>0.04</v>
      </c>
      <c r="AC80" s="41">
        <f>+AB80/$R$80</f>
        <v>9.9999999999999992E-2</v>
      </c>
      <c r="AD80" s="36">
        <v>0.04</v>
      </c>
      <c r="AE80" s="41">
        <f>+AD80/$R$80</f>
        <v>9.9999999999999992E-2</v>
      </c>
      <c r="AF80" s="41"/>
      <c r="AG80" s="36">
        <v>0.16</v>
      </c>
      <c r="AH80" s="41">
        <f>+AG80/$R$80</f>
        <v>0.39999999999999997</v>
      </c>
      <c r="AI80" s="52"/>
      <c r="AJ80" s="41"/>
      <c r="AK80" s="52"/>
      <c r="AL80" s="41"/>
      <c r="AM80" s="52"/>
      <c r="AN80" s="41"/>
      <c r="AO80" s="52"/>
      <c r="AP80" s="41"/>
      <c r="AQ80" s="52"/>
      <c r="AR80" s="41"/>
      <c r="AS80" s="52"/>
      <c r="AT80" s="41"/>
      <c r="AU80" s="41">
        <f>+(Q80+Z80)/P80</f>
        <v>0.09</v>
      </c>
      <c r="AV80" s="41"/>
      <c r="AW80" s="28"/>
      <c r="AX80" s="28"/>
    </row>
    <row r="81" spans="1:48" s="113" customFormat="1" ht="74.25" customHeight="1">
      <c r="A81" s="108"/>
      <c r="B81" s="46"/>
      <c r="C81" s="46"/>
      <c r="D81" s="46"/>
      <c r="E81" s="46"/>
      <c r="F81" s="46"/>
      <c r="G81" s="46">
        <v>381</v>
      </c>
      <c r="H81" s="46"/>
      <c r="I81" s="46">
        <v>493</v>
      </c>
      <c r="J81" s="109" t="s">
        <v>181</v>
      </c>
      <c r="K81" s="46"/>
      <c r="L81" s="46"/>
      <c r="M81" s="46"/>
      <c r="N81" s="46"/>
      <c r="O81" s="46" t="s">
        <v>49</v>
      </c>
      <c r="P81" s="110">
        <f>+SUM(P78:P80)</f>
        <v>3</v>
      </c>
      <c r="Q81" s="110">
        <f>+SUM(Q78:Q80)</f>
        <v>0.39999999999999997</v>
      </c>
      <c r="R81" s="110">
        <f>+Q81+SUM(R78:R80)</f>
        <v>1.3</v>
      </c>
      <c r="S81" s="110">
        <f>+R81+SUM(S78:S80)</f>
        <v>2</v>
      </c>
      <c r="T81" s="110">
        <f>+S81+SUM(T78:T80)</f>
        <v>2.75</v>
      </c>
      <c r="U81" s="110">
        <f>+T81+SUM(U78:U80)</f>
        <v>3</v>
      </c>
      <c r="V81" s="111">
        <f>+SUM(V78:V80)</f>
        <v>0</v>
      </c>
      <c r="W81" s="112">
        <f>+V81/$R$81</f>
        <v>0</v>
      </c>
      <c r="X81" s="111">
        <f>+SUM(X78:X80)</f>
        <v>0</v>
      </c>
      <c r="Y81" s="112">
        <f>+X81/$R$81</f>
        <v>0</v>
      </c>
      <c r="Z81" s="111">
        <f>+SUM(Z78:Z80)</f>
        <v>0.08</v>
      </c>
      <c r="AA81" s="112">
        <f>+Z81/$R$81</f>
        <v>6.1538461538461535E-2</v>
      </c>
      <c r="AB81" s="111">
        <f>+SUM(AB78:AB80)</f>
        <v>0.09</v>
      </c>
      <c r="AC81" s="112">
        <f>+AB81/$R$81</f>
        <v>6.9230769230769221E-2</v>
      </c>
      <c r="AD81" s="111">
        <f>+SUM(AD78:AD80)</f>
        <v>0.09</v>
      </c>
      <c r="AE81" s="112">
        <f>+AD81/$R$81</f>
        <v>6.9230769230769221E-2</v>
      </c>
      <c r="AF81" s="112"/>
      <c r="AG81" s="111">
        <f>+AG80+AG79+AG78</f>
        <v>0.36</v>
      </c>
      <c r="AH81" s="112">
        <f>+AG81/$R$81</f>
        <v>0.27692307692307688</v>
      </c>
      <c r="AI81" s="111">
        <f>+AI80+AI79+AI78</f>
        <v>0</v>
      </c>
      <c r="AJ81" s="112">
        <f>+AI81/$R$81</f>
        <v>0</v>
      </c>
      <c r="AK81" s="111">
        <f>+AK80+AK79+AK78</f>
        <v>0</v>
      </c>
      <c r="AL81" s="112">
        <f>+AK81/$R$81</f>
        <v>0</v>
      </c>
      <c r="AM81" s="111">
        <f>+AM80+AM79+AM78</f>
        <v>0</v>
      </c>
      <c r="AN81" s="112">
        <f>+AM81/$R$81</f>
        <v>0</v>
      </c>
      <c r="AO81" s="111">
        <f>+AO80+AO79+AO78</f>
        <v>0</v>
      </c>
      <c r="AP81" s="112">
        <f>+AO81/$R$81</f>
        <v>0</v>
      </c>
      <c r="AQ81" s="111">
        <f>+AQ80+AQ79+AQ78</f>
        <v>0</v>
      </c>
      <c r="AR81" s="112">
        <f>+AQ81/$R$81</f>
        <v>0</v>
      </c>
      <c r="AS81" s="111">
        <f>+AS80+AS79+AS78</f>
        <v>0</v>
      </c>
      <c r="AT81" s="112">
        <f>+AS81/$R$81</f>
        <v>0</v>
      </c>
      <c r="AU81" s="112"/>
      <c r="AV81" s="112"/>
    </row>
    <row r="82" spans="1:48" s="113" customFormat="1">
      <c r="AA82" s="114"/>
    </row>
    <row r="83" spans="1:48" s="113" customFormat="1">
      <c r="AA83" s="114"/>
    </row>
    <row r="84" spans="1:48" s="113" customFormat="1">
      <c r="P84" s="120" t="s">
        <v>232</v>
      </c>
      <c r="Q84" s="120"/>
      <c r="R84" s="120"/>
      <c r="S84" s="120"/>
      <c r="T84" s="120"/>
      <c r="AA84" s="114"/>
    </row>
    <row r="85" spans="1:48" s="113" customFormat="1">
      <c r="Z85" s="114"/>
      <c r="AA85" s="114"/>
    </row>
    <row r="86" spans="1:48" s="113" customFormat="1">
      <c r="P86" s="115" t="s">
        <v>234</v>
      </c>
      <c r="Q86" s="115"/>
      <c r="Z86" s="114"/>
      <c r="AA86" s="114"/>
    </row>
    <row r="87" spans="1:48" s="113" customFormat="1">
      <c r="P87" s="116">
        <v>0.2</v>
      </c>
      <c r="Q87" s="116">
        <v>0.28570000000000001</v>
      </c>
      <c r="R87" s="113" t="s">
        <v>231</v>
      </c>
      <c r="Z87" s="114"/>
      <c r="AA87" s="114"/>
    </row>
    <row r="88" spans="1:48" s="113" customFormat="1">
      <c r="P88" s="116">
        <v>0.4</v>
      </c>
      <c r="Q88" s="117">
        <f>+(Q87-P87)/P88</f>
        <v>0.21425</v>
      </c>
      <c r="R88" s="113" t="s">
        <v>235</v>
      </c>
      <c r="T88" s="114"/>
      <c r="AA88" s="114"/>
    </row>
    <row r="89" spans="1:48" s="113" customFormat="1">
      <c r="AA89" s="114"/>
    </row>
    <row r="90" spans="1:48" s="113" customFormat="1">
      <c r="P90" s="115" t="s">
        <v>233</v>
      </c>
      <c r="Q90" s="115"/>
      <c r="R90" s="115"/>
      <c r="AA90" s="114"/>
    </row>
    <row r="91" spans="1:48" s="113" customFormat="1">
      <c r="P91" s="113" t="s">
        <v>238</v>
      </c>
      <c r="T91" s="118">
        <f>+AD81</f>
        <v>0.09</v>
      </c>
      <c r="AA91" s="114"/>
    </row>
    <row r="92" spans="1:48" s="113" customFormat="1">
      <c r="Q92" s="119"/>
      <c r="V92" s="113">
        <f>30.03-24.6</f>
        <v>5.43</v>
      </c>
      <c r="AA92" s="114"/>
    </row>
    <row r="93" spans="1:48" s="113" customFormat="1">
      <c r="V93" s="113">
        <v>30.03</v>
      </c>
      <c r="AA93" s="114"/>
    </row>
    <row r="94" spans="1:48" s="113" customFormat="1">
      <c r="V94" s="113">
        <f>+V93+V92</f>
        <v>35.46</v>
      </c>
      <c r="AA94" s="114"/>
    </row>
    <row r="95" spans="1:48" s="113" customFormat="1">
      <c r="AA95" s="114"/>
    </row>
    <row r="96" spans="1:48" s="113" customFormat="1">
      <c r="AA96" s="114"/>
    </row>
    <row r="97" spans="27:27" s="113" customFormat="1">
      <c r="AA97" s="114"/>
    </row>
    <row r="98" spans="27:27" s="113" customFormat="1">
      <c r="AA98" s="114"/>
    </row>
    <row r="99" spans="27:27" s="113" customFormat="1">
      <c r="AA99" s="114"/>
    </row>
    <row r="100" spans="27:27" s="113" customFormat="1">
      <c r="AA100" s="114"/>
    </row>
    <row r="101" spans="27:27" s="113" customFormat="1">
      <c r="AA101" s="114"/>
    </row>
    <row r="102" spans="27:27" s="113" customFormat="1">
      <c r="AA102" s="114"/>
    </row>
    <row r="103" spans="27:27" s="113" customFormat="1">
      <c r="AA103" s="114"/>
    </row>
    <row r="104" spans="27:27" s="113" customFormat="1">
      <c r="AA104" s="114"/>
    </row>
    <row r="105" spans="27:27" s="113" customFormat="1">
      <c r="AA105" s="114"/>
    </row>
    <row r="106" spans="27:27" s="113" customFormat="1">
      <c r="AA106" s="114"/>
    </row>
    <row r="107" spans="27:27" s="113" customFormat="1">
      <c r="AA107" s="114"/>
    </row>
    <row r="108" spans="27:27" s="113" customFormat="1">
      <c r="AA108" s="114"/>
    </row>
    <row r="109" spans="27:27" s="113" customFormat="1">
      <c r="AA109" s="114"/>
    </row>
    <row r="110" spans="27:27" s="113" customFormat="1">
      <c r="AA110" s="114"/>
    </row>
    <row r="111" spans="27:27" s="113" customFormat="1">
      <c r="AA111" s="114"/>
    </row>
    <row r="112" spans="27:27" s="113" customFormat="1">
      <c r="AA112" s="114"/>
    </row>
    <row r="113" spans="27:27" s="113" customFormat="1">
      <c r="AA113" s="114"/>
    </row>
    <row r="114" spans="27:27" s="113" customFormat="1">
      <c r="AA114" s="114"/>
    </row>
    <row r="115" spans="27:27" s="113" customFormat="1">
      <c r="AA115" s="114"/>
    </row>
    <row r="116" spans="27:27" s="113" customFormat="1">
      <c r="AA116" s="114"/>
    </row>
    <row r="117" spans="27:27" s="113" customFormat="1">
      <c r="AA117" s="114"/>
    </row>
    <row r="118" spans="27:27" s="113" customFormat="1">
      <c r="AA118" s="114"/>
    </row>
    <row r="119" spans="27:27" s="113" customFormat="1">
      <c r="AA119" s="114"/>
    </row>
    <row r="120" spans="27:27" s="113" customFormat="1">
      <c r="AA120" s="114"/>
    </row>
    <row r="121" spans="27:27" s="113" customFormat="1">
      <c r="AA121" s="114"/>
    </row>
    <row r="122" spans="27:27" s="113" customFormat="1">
      <c r="AA122" s="114"/>
    </row>
    <row r="123" spans="27:27" s="113" customFormat="1">
      <c r="AA123" s="114"/>
    </row>
    <row r="124" spans="27:27" s="113" customFormat="1">
      <c r="AA124" s="114"/>
    </row>
    <row r="125" spans="27:27" s="113" customFormat="1">
      <c r="AA125" s="114"/>
    </row>
    <row r="126" spans="27:27" s="113" customFormat="1">
      <c r="AA126" s="114"/>
    </row>
    <row r="127" spans="27:27" s="113" customFormat="1">
      <c r="AA127" s="114"/>
    </row>
    <row r="128" spans="27:27" s="113" customFormat="1">
      <c r="AA128" s="114"/>
    </row>
    <row r="129" spans="27:27" s="113" customFormat="1">
      <c r="AA129" s="114"/>
    </row>
    <row r="130" spans="27:27" s="113" customFormat="1">
      <c r="AA130" s="114"/>
    </row>
    <row r="131" spans="27:27" s="113" customFormat="1">
      <c r="AA131" s="114"/>
    </row>
    <row r="132" spans="27:27" s="113" customFormat="1">
      <c r="AA132" s="114"/>
    </row>
    <row r="133" spans="27:27" s="113" customFormat="1">
      <c r="AA133" s="114"/>
    </row>
    <row r="134" spans="27:27" s="113" customFormat="1">
      <c r="AA134" s="114"/>
    </row>
    <row r="135" spans="27:27" s="113" customFormat="1">
      <c r="AA135" s="114"/>
    </row>
    <row r="136" spans="27:27" s="113" customFormat="1">
      <c r="AA136" s="114"/>
    </row>
    <row r="137" spans="27:27" s="113" customFormat="1">
      <c r="AA137" s="114"/>
    </row>
    <row r="138" spans="27:27" s="113" customFormat="1">
      <c r="AA138" s="114"/>
    </row>
    <row r="139" spans="27:27" s="113" customFormat="1">
      <c r="AA139" s="114"/>
    </row>
    <row r="140" spans="27:27" s="113" customFormat="1">
      <c r="AA140" s="114"/>
    </row>
    <row r="141" spans="27:27" s="113" customFormat="1">
      <c r="AA141" s="114"/>
    </row>
    <row r="142" spans="27:27" s="113" customFormat="1">
      <c r="AA142" s="114"/>
    </row>
    <row r="143" spans="27:27" s="113" customFormat="1">
      <c r="AA143" s="114"/>
    </row>
    <row r="144" spans="27:27" s="113" customFormat="1">
      <c r="AA144" s="114"/>
    </row>
    <row r="145" spans="27:27" s="113" customFormat="1">
      <c r="AA145" s="114"/>
    </row>
    <row r="146" spans="27:27" s="113" customFormat="1">
      <c r="AA146" s="114"/>
    </row>
    <row r="147" spans="27:27" s="113" customFormat="1">
      <c r="AA147" s="114"/>
    </row>
    <row r="148" spans="27:27" s="113" customFormat="1">
      <c r="AA148" s="114"/>
    </row>
    <row r="149" spans="27:27" s="113" customFormat="1">
      <c r="AA149" s="114"/>
    </row>
    <row r="150" spans="27:27" s="113" customFormat="1">
      <c r="AA150" s="114"/>
    </row>
    <row r="151" spans="27:27" s="113" customFormat="1">
      <c r="AA151" s="114"/>
    </row>
    <row r="152" spans="27:27" s="113" customFormat="1">
      <c r="AA152" s="114"/>
    </row>
    <row r="153" spans="27:27" s="113" customFormat="1">
      <c r="AA153" s="114"/>
    </row>
    <row r="154" spans="27:27" s="113" customFormat="1">
      <c r="AA154" s="114"/>
    </row>
    <row r="155" spans="27:27" s="113" customFormat="1">
      <c r="AA155" s="114"/>
    </row>
    <row r="156" spans="27:27" s="113" customFormat="1">
      <c r="AA156" s="114"/>
    </row>
    <row r="157" spans="27:27" s="113" customFormat="1">
      <c r="AA157" s="114"/>
    </row>
    <row r="158" spans="27:27" s="113" customFormat="1">
      <c r="AA158" s="114"/>
    </row>
    <row r="159" spans="27:27" s="113" customFormat="1">
      <c r="AA159" s="114"/>
    </row>
    <row r="160" spans="27:27" s="113" customFormat="1">
      <c r="AA160" s="114"/>
    </row>
    <row r="161" spans="27:27" s="113" customFormat="1">
      <c r="AA161" s="114"/>
    </row>
    <row r="162" spans="27:27" s="113" customFormat="1">
      <c r="AA162" s="114"/>
    </row>
    <row r="163" spans="27:27" s="113" customFormat="1">
      <c r="AA163" s="114"/>
    </row>
    <row r="164" spans="27:27" s="113" customFormat="1">
      <c r="AA164" s="114"/>
    </row>
    <row r="165" spans="27:27" s="113" customFormat="1">
      <c r="AA165" s="114"/>
    </row>
    <row r="166" spans="27:27" s="113" customFormat="1">
      <c r="AA166" s="114"/>
    </row>
    <row r="167" spans="27:27" s="113" customFormat="1">
      <c r="AA167" s="114"/>
    </row>
    <row r="168" spans="27:27" s="113" customFormat="1">
      <c r="AA168" s="114"/>
    </row>
    <row r="169" spans="27:27" s="113" customFormat="1">
      <c r="AA169" s="114"/>
    </row>
    <row r="170" spans="27:27" s="113" customFormat="1">
      <c r="AA170" s="114"/>
    </row>
    <row r="171" spans="27:27" s="113" customFormat="1">
      <c r="AA171" s="114"/>
    </row>
    <row r="172" spans="27:27" s="113" customFormat="1">
      <c r="AA172" s="114"/>
    </row>
    <row r="173" spans="27:27" s="113" customFormat="1">
      <c r="AA173" s="114"/>
    </row>
    <row r="174" spans="27:27" s="113" customFormat="1">
      <c r="AA174" s="114"/>
    </row>
    <row r="175" spans="27:27" s="113" customFormat="1">
      <c r="AA175" s="114"/>
    </row>
    <row r="176" spans="27:27" s="113" customFormat="1">
      <c r="AA176" s="114"/>
    </row>
    <row r="177" spans="27:27" s="113" customFormat="1">
      <c r="AA177" s="114"/>
    </row>
    <row r="178" spans="27:27" s="113" customFormat="1">
      <c r="AA178" s="114"/>
    </row>
    <row r="179" spans="27:27" s="113" customFormat="1">
      <c r="AA179" s="114"/>
    </row>
    <row r="180" spans="27:27" s="113" customFormat="1">
      <c r="AA180" s="114"/>
    </row>
    <row r="181" spans="27:27" s="113" customFormat="1">
      <c r="AA181" s="114"/>
    </row>
    <row r="182" spans="27:27" s="113" customFormat="1">
      <c r="AA182" s="114"/>
    </row>
    <row r="183" spans="27:27" s="113" customFormat="1">
      <c r="AA183" s="114"/>
    </row>
    <row r="184" spans="27:27" s="113" customFormat="1">
      <c r="AA184" s="114"/>
    </row>
    <row r="185" spans="27:27" s="113" customFormat="1">
      <c r="AA185" s="114"/>
    </row>
    <row r="186" spans="27:27" s="113" customFormat="1">
      <c r="AA186" s="114"/>
    </row>
    <row r="187" spans="27:27" s="113" customFormat="1">
      <c r="AA187" s="114"/>
    </row>
    <row r="188" spans="27:27" s="113" customFormat="1">
      <c r="AA188" s="114"/>
    </row>
    <row r="189" spans="27:27" s="113" customFormat="1">
      <c r="AA189" s="114"/>
    </row>
    <row r="190" spans="27:27" s="113" customFormat="1">
      <c r="AA190" s="114"/>
    </row>
    <row r="191" spans="27:27" s="113" customFormat="1">
      <c r="AA191" s="114"/>
    </row>
    <row r="192" spans="27:27" s="113" customFormat="1">
      <c r="AA192" s="114"/>
    </row>
    <row r="193" spans="27:50" s="113" customFormat="1">
      <c r="AA193" s="114"/>
    </row>
    <row r="194" spans="27:50" s="113" customFormat="1">
      <c r="AA194" s="114"/>
    </row>
    <row r="195" spans="27:50" s="113" customFormat="1">
      <c r="AA195" s="114"/>
    </row>
    <row r="196" spans="27:50" s="113" customFormat="1">
      <c r="AA196" s="114"/>
    </row>
    <row r="197" spans="27:50" s="113" customFormat="1">
      <c r="AA197" s="114"/>
    </row>
    <row r="198" spans="27:50" s="113" customFormat="1">
      <c r="AA198" s="114"/>
    </row>
    <row r="199" spans="27:50" s="113" customFormat="1">
      <c r="AA199" s="114"/>
    </row>
    <row r="200" spans="27:50" s="113" customFormat="1">
      <c r="AA200" s="114"/>
    </row>
    <row r="201" spans="27:50" s="113" customFormat="1">
      <c r="AA201" s="114"/>
    </row>
    <row r="202" spans="27:50" s="113" customFormat="1">
      <c r="AA202" s="114"/>
    </row>
    <row r="203" spans="27:50">
      <c r="AW203" s="28"/>
      <c r="AX203" s="28"/>
    </row>
    <row r="204" spans="27:50">
      <c r="AW204" s="28"/>
      <c r="AX204" s="28"/>
    </row>
    <row r="205" spans="27:50">
      <c r="AW205" s="28"/>
      <c r="AX205" s="28"/>
    </row>
    <row r="206" spans="27:50">
      <c r="AW206" s="28"/>
      <c r="AX206" s="28"/>
    </row>
    <row r="207" spans="27:50">
      <c r="AW207" s="28"/>
      <c r="AX207" s="28"/>
    </row>
    <row r="208" spans="27:50">
      <c r="AW208" s="28"/>
      <c r="AX208" s="28"/>
    </row>
    <row r="209" spans="49:50">
      <c r="AW209" s="28"/>
      <c r="AX209" s="28"/>
    </row>
    <row r="210" spans="49:50">
      <c r="AW210" s="28"/>
      <c r="AX210" s="28"/>
    </row>
    <row r="211" spans="49:50">
      <c r="AW211" s="28"/>
      <c r="AX211" s="28"/>
    </row>
    <row r="212" spans="49:50">
      <c r="AW212" s="28"/>
      <c r="AX212" s="28"/>
    </row>
    <row r="213" spans="49:50">
      <c r="AW213" s="28"/>
      <c r="AX213" s="28"/>
    </row>
    <row r="214" spans="49:50">
      <c r="AW214" s="28"/>
      <c r="AX214" s="28"/>
    </row>
    <row r="215" spans="49:50">
      <c r="AW215" s="28"/>
      <c r="AX215" s="28"/>
    </row>
    <row r="216" spans="49:50">
      <c r="AW216" s="28"/>
      <c r="AX216" s="28"/>
    </row>
    <row r="217" spans="49:50">
      <c r="AW217" s="28"/>
      <c r="AX217" s="28"/>
    </row>
    <row r="218" spans="49:50">
      <c r="AW218" s="28"/>
      <c r="AX218" s="28"/>
    </row>
    <row r="219" spans="49:50">
      <c r="AW219" s="28"/>
      <c r="AX219" s="28"/>
    </row>
    <row r="220" spans="49:50">
      <c r="AW220" s="28"/>
      <c r="AX220" s="28"/>
    </row>
    <row r="221" spans="49:50">
      <c r="AW221" s="28"/>
      <c r="AX221" s="28"/>
    </row>
    <row r="222" spans="49:50">
      <c r="AW222" s="28"/>
      <c r="AX222" s="28"/>
    </row>
    <row r="223" spans="49:50">
      <c r="AW223" s="28"/>
      <c r="AX223" s="28"/>
    </row>
    <row r="224" spans="49:50">
      <c r="AW224" s="28"/>
      <c r="AX224" s="28"/>
    </row>
    <row r="225" spans="49:50">
      <c r="AW225" s="28"/>
      <c r="AX225" s="28"/>
    </row>
    <row r="226" spans="49:50">
      <c r="AW226" s="28"/>
      <c r="AX226" s="28"/>
    </row>
    <row r="227" spans="49:50">
      <c r="AW227" s="28"/>
      <c r="AX227" s="28"/>
    </row>
    <row r="228" spans="49:50">
      <c r="AW228" s="28"/>
      <c r="AX228" s="28"/>
    </row>
    <row r="229" spans="49:50">
      <c r="AW229" s="28"/>
      <c r="AX229" s="28"/>
    </row>
    <row r="230" spans="49:50">
      <c r="AW230" s="28"/>
      <c r="AX230" s="28"/>
    </row>
    <row r="231" spans="49:50">
      <c r="AW231" s="28"/>
      <c r="AX231" s="28"/>
    </row>
    <row r="232" spans="49:50">
      <c r="AW232" s="28"/>
      <c r="AX232" s="28"/>
    </row>
    <row r="233" spans="49:50">
      <c r="AW233" s="28"/>
      <c r="AX233" s="28"/>
    </row>
    <row r="234" spans="49:50">
      <c r="AW234" s="28"/>
      <c r="AX234" s="28"/>
    </row>
    <row r="235" spans="49:50">
      <c r="AW235" s="28"/>
      <c r="AX235" s="28"/>
    </row>
    <row r="236" spans="49:50">
      <c r="AW236" s="28"/>
      <c r="AX236" s="28"/>
    </row>
    <row r="237" spans="49:50">
      <c r="AW237" s="28"/>
      <c r="AX237" s="28"/>
    </row>
    <row r="238" spans="49:50">
      <c r="AW238" s="28"/>
      <c r="AX238" s="28"/>
    </row>
    <row r="239" spans="49:50">
      <c r="AW239" s="28"/>
      <c r="AX239" s="28"/>
    </row>
    <row r="240" spans="49:50">
      <c r="AW240" s="28"/>
      <c r="AX240" s="28"/>
    </row>
    <row r="241" spans="49:50">
      <c r="AW241" s="28"/>
      <c r="AX241" s="28"/>
    </row>
    <row r="242" spans="49:50">
      <c r="AW242" s="28"/>
      <c r="AX242" s="28"/>
    </row>
    <row r="243" spans="49:50">
      <c r="AW243" s="28"/>
      <c r="AX243" s="28"/>
    </row>
    <row r="244" spans="49:50">
      <c r="AW244" s="28"/>
      <c r="AX244" s="28"/>
    </row>
    <row r="245" spans="49:50">
      <c r="AW245" s="28"/>
      <c r="AX245" s="28"/>
    </row>
    <row r="246" spans="49:50">
      <c r="AW246" s="28"/>
      <c r="AX246" s="28"/>
    </row>
    <row r="247" spans="49:50">
      <c r="AW247" s="28"/>
      <c r="AX247" s="28"/>
    </row>
    <row r="248" spans="49:50">
      <c r="AW248" s="28"/>
      <c r="AX248" s="28"/>
    </row>
    <row r="249" spans="49:50">
      <c r="AW249" s="28"/>
      <c r="AX249" s="28"/>
    </row>
    <row r="250" spans="49:50">
      <c r="AW250" s="28"/>
      <c r="AX250" s="28"/>
    </row>
    <row r="251" spans="49:50">
      <c r="AW251" s="28"/>
      <c r="AX251" s="28"/>
    </row>
    <row r="252" spans="49:50">
      <c r="AW252" s="28"/>
      <c r="AX252" s="28"/>
    </row>
    <row r="253" spans="49:50">
      <c r="AW253" s="28"/>
      <c r="AX253" s="28"/>
    </row>
    <row r="254" spans="49:50">
      <c r="AW254" s="28"/>
      <c r="AX254" s="28"/>
    </row>
    <row r="255" spans="49:50">
      <c r="AW255" s="28"/>
      <c r="AX255" s="28"/>
    </row>
    <row r="256" spans="49:50">
      <c r="AW256" s="28"/>
      <c r="AX256" s="28"/>
    </row>
    <row r="257" spans="49:50">
      <c r="AW257" s="28"/>
      <c r="AX257" s="28"/>
    </row>
    <row r="258" spans="49:50">
      <c r="AW258" s="28"/>
      <c r="AX258" s="28"/>
    </row>
    <row r="259" spans="49:50">
      <c r="AW259" s="28"/>
      <c r="AX259" s="28"/>
    </row>
    <row r="260" spans="49:50">
      <c r="AW260" s="28"/>
      <c r="AX260" s="28"/>
    </row>
    <row r="261" spans="49:50">
      <c r="AW261" s="28"/>
      <c r="AX261" s="28"/>
    </row>
    <row r="262" spans="49:50">
      <c r="AW262" s="28"/>
      <c r="AX262" s="28"/>
    </row>
    <row r="263" spans="49:50">
      <c r="AW263" s="28"/>
      <c r="AX263" s="28"/>
    </row>
    <row r="264" spans="49:50">
      <c r="AW264" s="28"/>
      <c r="AX264" s="28"/>
    </row>
    <row r="265" spans="49:50">
      <c r="AW265" s="28"/>
      <c r="AX265" s="28"/>
    </row>
    <row r="266" spans="49:50">
      <c r="AW266" s="28"/>
      <c r="AX266" s="28"/>
    </row>
    <row r="267" spans="49:50">
      <c r="AW267" s="28"/>
      <c r="AX267" s="28"/>
    </row>
    <row r="268" spans="49:50">
      <c r="AW268" s="28"/>
      <c r="AX268" s="28"/>
    </row>
    <row r="269" spans="49:50">
      <c r="AW269" s="28"/>
      <c r="AX269" s="28"/>
    </row>
    <row r="270" spans="49:50">
      <c r="AW270" s="28"/>
      <c r="AX270" s="28"/>
    </row>
    <row r="271" spans="49:50">
      <c r="AW271" s="28"/>
      <c r="AX271" s="28"/>
    </row>
    <row r="272" spans="49:50">
      <c r="AW272" s="28"/>
      <c r="AX272" s="28"/>
    </row>
    <row r="273" spans="49:50">
      <c r="AW273" s="28"/>
      <c r="AX273" s="28"/>
    </row>
    <row r="274" spans="49:50">
      <c r="AW274" s="28"/>
      <c r="AX274" s="28"/>
    </row>
    <row r="275" spans="49:50">
      <c r="AW275" s="28"/>
      <c r="AX275" s="28"/>
    </row>
    <row r="276" spans="49:50">
      <c r="AW276" s="28"/>
      <c r="AX276" s="28"/>
    </row>
    <row r="277" spans="49:50">
      <c r="AW277" s="28"/>
      <c r="AX277" s="28"/>
    </row>
    <row r="278" spans="49:50">
      <c r="AW278" s="28"/>
      <c r="AX278" s="28"/>
    </row>
    <row r="279" spans="49:50">
      <c r="AW279" s="28"/>
      <c r="AX279" s="28"/>
    </row>
    <row r="280" spans="49:50">
      <c r="AW280" s="28"/>
      <c r="AX280" s="28"/>
    </row>
    <row r="281" spans="49:50">
      <c r="AW281" s="28"/>
      <c r="AX281" s="28"/>
    </row>
    <row r="282" spans="49:50">
      <c r="AW282" s="28"/>
      <c r="AX282" s="28"/>
    </row>
    <row r="283" spans="49:50">
      <c r="AW283" s="28"/>
      <c r="AX283" s="28"/>
    </row>
    <row r="284" spans="49:50">
      <c r="AW284" s="28"/>
      <c r="AX284" s="28"/>
    </row>
    <row r="285" spans="49:50">
      <c r="AW285" s="28"/>
      <c r="AX285" s="28"/>
    </row>
    <row r="286" spans="49:50">
      <c r="AW286" s="28"/>
      <c r="AX286" s="28"/>
    </row>
    <row r="287" spans="49:50">
      <c r="AW287" s="28"/>
      <c r="AX287" s="28"/>
    </row>
    <row r="288" spans="49:50">
      <c r="AW288" s="28"/>
      <c r="AX288" s="28"/>
    </row>
    <row r="289" spans="49:50">
      <c r="AW289" s="28"/>
      <c r="AX289" s="28"/>
    </row>
    <row r="290" spans="49:50">
      <c r="AW290" s="28"/>
      <c r="AX290" s="28"/>
    </row>
    <row r="291" spans="49:50">
      <c r="AW291" s="28"/>
      <c r="AX291" s="28"/>
    </row>
    <row r="292" spans="49:50">
      <c r="AW292" s="28"/>
      <c r="AX292" s="28"/>
    </row>
    <row r="293" spans="49:50">
      <c r="AW293" s="28"/>
      <c r="AX293" s="28"/>
    </row>
    <row r="294" spans="49:50">
      <c r="AW294" s="28"/>
      <c r="AX294" s="28"/>
    </row>
    <row r="295" spans="49:50">
      <c r="AW295" s="28"/>
      <c r="AX295" s="28"/>
    </row>
    <row r="296" spans="49:50">
      <c r="AW296" s="28"/>
      <c r="AX296" s="28"/>
    </row>
    <row r="297" spans="49:50">
      <c r="AW297" s="28"/>
      <c r="AX297" s="28"/>
    </row>
    <row r="298" spans="49:50">
      <c r="AW298" s="28"/>
      <c r="AX298" s="28"/>
    </row>
    <row r="299" spans="49:50">
      <c r="AW299" s="28"/>
      <c r="AX299" s="28"/>
    </row>
    <row r="300" spans="49:50">
      <c r="AW300" s="28"/>
      <c r="AX300" s="28"/>
    </row>
    <row r="301" spans="49:50">
      <c r="AW301" s="28"/>
      <c r="AX301" s="28"/>
    </row>
    <row r="302" spans="49:50">
      <c r="AW302" s="28"/>
      <c r="AX302" s="28"/>
    </row>
    <row r="303" spans="49:50">
      <c r="AW303" s="28"/>
      <c r="AX303" s="28"/>
    </row>
    <row r="304" spans="49:50">
      <c r="AW304" s="28"/>
      <c r="AX304" s="28"/>
    </row>
    <row r="305" spans="49:50">
      <c r="AW305" s="28"/>
      <c r="AX305" s="28"/>
    </row>
    <row r="306" spans="49:50">
      <c r="AW306" s="28"/>
      <c r="AX306" s="28"/>
    </row>
    <row r="307" spans="49:50">
      <c r="AW307" s="28"/>
      <c r="AX307" s="28"/>
    </row>
    <row r="308" spans="49:50">
      <c r="AW308" s="28"/>
      <c r="AX308" s="28"/>
    </row>
    <row r="309" spans="49:50">
      <c r="AW309" s="28"/>
      <c r="AX309" s="28"/>
    </row>
    <row r="310" spans="49:50">
      <c r="AW310" s="28"/>
      <c r="AX310" s="28"/>
    </row>
    <row r="311" spans="49:50">
      <c r="AW311" s="28"/>
      <c r="AX311" s="28"/>
    </row>
    <row r="312" spans="49:50">
      <c r="AW312" s="28"/>
      <c r="AX312" s="28"/>
    </row>
    <row r="313" spans="49:50">
      <c r="AW313" s="28"/>
      <c r="AX313" s="28"/>
    </row>
    <row r="314" spans="49:50">
      <c r="AW314" s="28"/>
      <c r="AX314" s="28"/>
    </row>
    <row r="315" spans="49:50">
      <c r="AW315" s="28"/>
      <c r="AX315" s="28"/>
    </row>
    <row r="316" spans="49:50">
      <c r="AW316" s="28"/>
      <c r="AX316" s="28"/>
    </row>
    <row r="317" spans="49:50">
      <c r="AW317" s="28"/>
      <c r="AX317" s="28"/>
    </row>
    <row r="318" spans="49:50">
      <c r="AW318" s="28"/>
      <c r="AX318" s="28"/>
    </row>
    <row r="319" spans="49:50">
      <c r="AW319" s="28"/>
      <c r="AX319" s="28"/>
    </row>
    <row r="320" spans="49:50">
      <c r="AW320" s="28"/>
      <c r="AX320" s="28"/>
    </row>
    <row r="321" spans="49:50">
      <c r="AW321" s="28"/>
      <c r="AX321" s="28"/>
    </row>
    <row r="322" spans="49:50">
      <c r="AW322" s="28"/>
      <c r="AX322" s="28"/>
    </row>
    <row r="323" spans="49:50">
      <c r="AW323" s="28"/>
      <c r="AX323" s="28"/>
    </row>
    <row r="324" spans="49:50">
      <c r="AW324" s="28"/>
      <c r="AX324" s="28"/>
    </row>
    <row r="325" spans="49:50">
      <c r="AW325" s="28"/>
      <c r="AX325" s="28"/>
    </row>
    <row r="326" spans="49:50">
      <c r="AW326" s="28"/>
      <c r="AX326" s="28"/>
    </row>
    <row r="327" spans="49:50">
      <c r="AW327" s="28"/>
      <c r="AX327" s="28"/>
    </row>
    <row r="328" spans="49:50">
      <c r="AW328" s="28"/>
      <c r="AX328" s="28"/>
    </row>
    <row r="329" spans="49:50">
      <c r="AW329" s="28"/>
      <c r="AX329" s="28"/>
    </row>
    <row r="330" spans="49:50">
      <c r="AW330" s="28"/>
      <c r="AX330" s="28"/>
    </row>
    <row r="331" spans="49:50">
      <c r="AW331" s="28"/>
      <c r="AX331" s="28"/>
    </row>
    <row r="332" spans="49:50">
      <c r="AW332" s="28"/>
      <c r="AX332" s="28"/>
    </row>
    <row r="333" spans="49:50">
      <c r="AW333" s="28"/>
      <c r="AX333" s="28"/>
    </row>
    <row r="334" spans="49:50">
      <c r="AW334" s="28"/>
      <c r="AX334" s="28"/>
    </row>
    <row r="335" spans="49:50">
      <c r="AW335" s="28"/>
      <c r="AX335" s="28"/>
    </row>
    <row r="336" spans="49:50">
      <c r="AW336" s="28"/>
      <c r="AX336" s="28"/>
    </row>
    <row r="337" spans="49:50">
      <c r="AW337" s="28"/>
      <c r="AX337" s="28"/>
    </row>
    <row r="338" spans="49:50">
      <c r="AW338" s="28"/>
      <c r="AX338" s="28"/>
    </row>
    <row r="339" spans="49:50">
      <c r="AW339" s="28"/>
      <c r="AX339" s="28"/>
    </row>
    <row r="340" spans="49:50">
      <c r="AW340" s="28"/>
      <c r="AX340" s="28"/>
    </row>
    <row r="341" spans="49:50">
      <c r="AW341" s="28"/>
      <c r="AX341" s="28"/>
    </row>
  </sheetData>
  <sheetProtection formatCells="0" formatColumns="0" formatRows="0" insertColumns="0" insertRows="0" insertHyperlinks="0" deleteColumns="0" deleteRows="0" autoFilter="0" pivotTables="0"/>
  <autoFilter ref="A8:CR81"/>
  <mergeCells count="24">
    <mergeCell ref="N7:N8"/>
    <mergeCell ref="T7:T8"/>
    <mergeCell ref="U7:U8"/>
    <mergeCell ref="O7:O8"/>
    <mergeCell ref="P7:P8"/>
    <mergeCell ref="Q7:Q8"/>
    <mergeCell ref="R7:R8"/>
    <mergeCell ref="S7:S8"/>
    <mergeCell ref="P84:T84"/>
    <mergeCell ref="A1:A3"/>
    <mergeCell ref="B1:AV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74803149606299213" right="0.74803149606299213" top="0.98425196850393704" bottom="0.98425196850393704" header="0.51181102362204722" footer="0.51181102362204722"/>
  <pageSetup scale="24" firstPageNumber="0" fitToHeight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baseColWidth="10"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zoomScaleNormal="100" workbookViewId="0"/>
  </sheetViews>
  <sheetFormatPr baseColWidth="10" defaultColWidth="9" defaultRowHeight="14.25"/>
  <cols>
    <col min="1" max="1" width="10.5"/>
    <col min="2" max="2" width="19.375"/>
    <col min="3" max="3" width="17.125"/>
    <col min="4" max="5" width="10.5"/>
    <col min="6" max="6" width="14.375"/>
    <col min="7" max="9" width="10.5"/>
    <col min="10" max="26" width="8.625"/>
    <col min="27" max="1025" width="15.125"/>
  </cols>
  <sheetData>
    <row r="1" spans="1:26" ht="45" customHeight="1">
      <c r="A1" s="2" t="s">
        <v>220</v>
      </c>
      <c r="B1" s="2" t="s">
        <v>221</v>
      </c>
      <c r="C1" s="2" t="s">
        <v>222</v>
      </c>
      <c r="D1" s="2" t="s">
        <v>223</v>
      </c>
      <c r="E1" s="2" t="s">
        <v>224</v>
      </c>
      <c r="F1" s="2" t="s">
        <v>225</v>
      </c>
      <c r="G1" s="2" t="s">
        <v>226</v>
      </c>
      <c r="H1" s="2" t="s">
        <v>227</v>
      </c>
      <c r="I1" s="2" t="s">
        <v>18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3">
        <v>119</v>
      </c>
      <c r="B2" s="3">
        <v>125</v>
      </c>
      <c r="C2" s="3">
        <v>340</v>
      </c>
      <c r="D2" s="3">
        <v>109</v>
      </c>
      <c r="E2" s="3" t="s">
        <v>228</v>
      </c>
      <c r="F2" s="3" t="s">
        <v>229</v>
      </c>
      <c r="G2" s="4">
        <v>150000</v>
      </c>
      <c r="H2" s="5">
        <v>42369</v>
      </c>
      <c r="I2" s="6" t="s">
        <v>230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3">
        <v>119</v>
      </c>
      <c r="B3" s="3">
        <v>125</v>
      </c>
      <c r="C3" s="3">
        <v>341</v>
      </c>
      <c r="D3" s="3">
        <v>110</v>
      </c>
      <c r="E3" s="3" t="s">
        <v>228</v>
      </c>
      <c r="F3" s="3" t="s">
        <v>229</v>
      </c>
      <c r="G3" s="4">
        <v>51</v>
      </c>
      <c r="H3" s="5">
        <v>42369</v>
      </c>
      <c r="I3" s="6" t="s">
        <v>230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3">
        <v>119</v>
      </c>
      <c r="B4" s="3">
        <v>125</v>
      </c>
      <c r="C4" s="3">
        <v>342</v>
      </c>
      <c r="D4" s="3">
        <v>111</v>
      </c>
      <c r="E4" s="3" t="s">
        <v>228</v>
      </c>
      <c r="F4" s="3" t="s">
        <v>229</v>
      </c>
      <c r="G4" s="4">
        <v>6</v>
      </c>
      <c r="H4" s="5">
        <v>42369</v>
      </c>
      <c r="I4" s="6" t="s">
        <v>230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47</vt:i4>
      </vt:variant>
    </vt:vector>
  </HeadingPairs>
  <TitlesOfParts>
    <vt:vector size="51" baseType="lpstr">
      <vt:lpstr>Hoja1</vt:lpstr>
      <vt:lpstr>MATRIZ SDCRD</vt:lpstr>
      <vt:lpstr>Hoja2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SDCRD'!Área_de_impresión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SDCRD'!Títulos_a_imprimir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Johanna Cendales</cp:lastModifiedBy>
  <cp:revision>2</cp:revision>
  <cp:lastPrinted>2017-08-22T12:59:59Z</cp:lastPrinted>
  <dcterms:created xsi:type="dcterms:W3CDTF">2017-04-10T19:01:39Z</dcterms:created>
  <dcterms:modified xsi:type="dcterms:W3CDTF">2017-09-04T14:46:13Z</dcterms:modified>
  <dc:language>es-CO</dc:language>
</cp:coreProperties>
</file>