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66925"/>
  <mc:AlternateContent xmlns:mc="http://schemas.openxmlformats.org/markup-compatibility/2006">
    <mc:Choice Requires="x15">
      <x15ac:absPath xmlns:x15ac="http://schemas.microsoft.com/office/spreadsheetml/2010/11/ac" url="E:\Users\didord\Desktop\"/>
    </mc:Choice>
  </mc:AlternateContent>
  <xr:revisionPtr revIDLastSave="0" documentId="13_ncr:1_{A0AF691C-0986-46B7-8883-751167EC0050}" xr6:coauthVersionLast="45" xr6:coauthVersionMax="45" xr10:uidLastSave="{00000000-0000-0000-0000-000000000000}"/>
  <bookViews>
    <workbookView xWindow="-120" yWindow="-120" windowWidth="29040" windowHeight="15840" xr2:uid="{00000000-000D-0000-FFFF-FFFF00000000}"/>
  </bookViews>
  <sheets>
    <sheet name="EDITABLE WEB JULIO-20" sheetId="3" r:id="rId1"/>
    <sheet name="Hoja1" sheetId="5"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0" i="3" l="1"/>
  <c r="D78" i="3" l="1"/>
  <c r="K161" i="3"/>
  <c r="K124" i="3" s="1"/>
  <c r="J124" i="3"/>
  <c r="E170" i="3"/>
  <c r="F170" i="3"/>
  <c r="G170" i="3"/>
  <c r="H170" i="3"/>
  <c r="J170" i="3"/>
  <c r="K170" i="3"/>
  <c r="C123" i="3"/>
  <c r="D123" i="3"/>
  <c r="C124" i="3"/>
  <c r="D124" i="3"/>
  <c r="D128" i="3"/>
  <c r="D127" i="3" s="1"/>
  <c r="D126" i="3" s="1"/>
  <c r="D125" i="3" s="1"/>
  <c r="E128" i="3"/>
  <c r="E127" i="3" s="1"/>
  <c r="E126" i="3" s="1"/>
  <c r="E125" i="3" s="1"/>
  <c r="F128" i="3"/>
  <c r="F127" i="3" s="1"/>
  <c r="F126" i="3" s="1"/>
  <c r="F125" i="3" s="1"/>
  <c r="G128" i="3"/>
  <c r="H128" i="3"/>
  <c r="G127" i="3"/>
  <c r="G126" i="3" s="1"/>
  <c r="G125" i="3" s="1"/>
  <c r="H127" i="3"/>
  <c r="H126" i="3" s="1"/>
  <c r="H125" i="3" s="1"/>
  <c r="K78" i="3"/>
  <c r="J78" i="3"/>
  <c r="G78" i="3"/>
  <c r="H78" i="3"/>
  <c r="F78" i="3"/>
  <c r="E78" i="3"/>
  <c r="C78" i="3"/>
  <c r="K73" i="3"/>
  <c r="J73" i="3"/>
  <c r="D73" i="3"/>
  <c r="E73" i="3"/>
  <c r="F73" i="3"/>
  <c r="G73" i="3"/>
  <c r="H73" i="3"/>
  <c r="G67" i="3"/>
  <c r="G63" i="3" s="1"/>
  <c r="H67" i="3"/>
  <c r="H63" i="3" s="1"/>
  <c r="G64" i="3"/>
  <c r="H64" i="3"/>
  <c r="K101" i="3"/>
  <c r="J101" i="3"/>
  <c r="K87" i="3"/>
  <c r="K85" i="3"/>
  <c r="J85" i="3"/>
  <c r="D76" i="3"/>
  <c r="E76" i="3"/>
  <c r="F76" i="3"/>
  <c r="G76" i="3"/>
  <c r="H76" i="3"/>
  <c r="H72" i="3"/>
  <c r="C30" i="3"/>
  <c r="D79" i="3"/>
  <c r="E79" i="3"/>
  <c r="F79" i="3"/>
  <c r="G79" i="3"/>
  <c r="H79" i="3"/>
  <c r="J72" i="3" l="1"/>
  <c r="H62" i="3"/>
  <c r="H55" i="3" s="1"/>
  <c r="C72" i="3"/>
  <c r="E106" i="3"/>
  <c r="E75" i="3"/>
  <c r="G14" i="3"/>
  <c r="K76" i="3"/>
  <c r="J76" i="3"/>
  <c r="J161" i="3"/>
  <c r="G161" i="3"/>
  <c r="G124" i="3" s="1"/>
  <c r="G123" i="3" s="1"/>
  <c r="K162" i="3"/>
  <c r="J162" i="3"/>
  <c r="E162" i="3"/>
  <c r="E161" i="3" s="1"/>
  <c r="E124" i="3" s="1"/>
  <c r="F162" i="3"/>
  <c r="F161" i="3" s="1"/>
  <c r="F124" i="3" s="1"/>
  <c r="F123" i="3" s="1"/>
  <c r="G162" i="3"/>
  <c r="H162" i="3"/>
  <c r="H161" i="3" s="1"/>
  <c r="H124" i="3" s="1"/>
  <c r="H123" i="3" s="1"/>
  <c r="D162" i="3"/>
  <c r="D170" i="3"/>
  <c r="K181" i="3"/>
  <c r="L181" i="3" s="1"/>
  <c r="J181" i="3"/>
  <c r="E181" i="3"/>
  <c r="F181" i="3"/>
  <c r="G181" i="3"/>
  <c r="H181" i="3"/>
  <c r="I181" i="3" s="1"/>
  <c r="D181" i="3"/>
  <c r="K178" i="3"/>
  <c r="L178" i="3" s="1"/>
  <c r="J178" i="3"/>
  <c r="E178" i="3"/>
  <c r="F178" i="3"/>
  <c r="G178" i="3"/>
  <c r="H178" i="3"/>
  <c r="D178" i="3"/>
  <c r="L182" i="3"/>
  <c r="L183" i="3"/>
  <c r="L185" i="3"/>
  <c r="I182" i="3"/>
  <c r="I183" i="3"/>
  <c r="I185" i="3"/>
  <c r="L180" i="3"/>
  <c r="I180" i="3"/>
  <c r="L175" i="3"/>
  <c r="L176" i="3"/>
  <c r="L177" i="3"/>
  <c r="I175" i="3"/>
  <c r="I176" i="3"/>
  <c r="I177" i="3"/>
  <c r="I178" i="3"/>
  <c r="L171" i="3"/>
  <c r="L172" i="3"/>
  <c r="L173" i="3"/>
  <c r="L174" i="3"/>
  <c r="I171" i="3"/>
  <c r="I172" i="3"/>
  <c r="I173" i="3"/>
  <c r="I174" i="3"/>
  <c r="L169" i="3"/>
  <c r="I169" i="3"/>
  <c r="L168" i="3"/>
  <c r="I168" i="3"/>
  <c r="L166" i="3"/>
  <c r="L165" i="3"/>
  <c r="L164" i="3"/>
  <c r="L163" i="3"/>
  <c r="I166" i="3"/>
  <c r="I165" i="3"/>
  <c r="I164" i="3"/>
  <c r="I163" i="3"/>
  <c r="L161" i="3" l="1"/>
  <c r="D161" i="3"/>
  <c r="C162" i="3"/>
  <c r="C161" i="3" s="1"/>
  <c r="D184" i="3"/>
  <c r="E184" i="3"/>
  <c r="F184" i="3"/>
  <c r="G184" i="3"/>
  <c r="H184" i="3"/>
  <c r="J184" i="3"/>
  <c r="K184" i="3"/>
  <c r="C184" i="3"/>
  <c r="D179" i="3"/>
  <c r="E179" i="3"/>
  <c r="F179" i="3"/>
  <c r="G179" i="3"/>
  <c r="H179" i="3"/>
  <c r="J179" i="3"/>
  <c r="K179" i="3"/>
  <c r="D182" i="3"/>
  <c r="E182" i="3"/>
  <c r="F182" i="3"/>
  <c r="G182" i="3"/>
  <c r="H182" i="3"/>
  <c r="J182" i="3"/>
  <c r="K182" i="3"/>
  <c r="C182" i="3"/>
  <c r="C181" i="3" s="1"/>
  <c r="C179" i="3"/>
  <c r="D175" i="3"/>
  <c r="E175" i="3"/>
  <c r="F175" i="3"/>
  <c r="G175" i="3"/>
  <c r="H175" i="3"/>
  <c r="L170" i="3"/>
  <c r="D167" i="3"/>
  <c r="E167" i="3"/>
  <c r="F167" i="3"/>
  <c r="G167" i="3"/>
  <c r="H167" i="3"/>
  <c r="J167" i="3"/>
  <c r="K167" i="3"/>
  <c r="D165" i="3"/>
  <c r="E165" i="3"/>
  <c r="F165" i="3"/>
  <c r="G165" i="3"/>
  <c r="H165" i="3"/>
  <c r="J165" i="3"/>
  <c r="K165" i="3"/>
  <c r="D163" i="3"/>
  <c r="E163" i="3"/>
  <c r="F163" i="3"/>
  <c r="G163" i="3"/>
  <c r="H163" i="3"/>
  <c r="J163" i="3"/>
  <c r="K163" i="3"/>
  <c r="C175" i="3"/>
  <c r="C170" i="3"/>
  <c r="C167" i="3"/>
  <c r="C165" i="3"/>
  <c r="C163" i="3"/>
  <c r="L184" i="3" l="1"/>
  <c r="I184" i="3"/>
  <c r="I179" i="3"/>
  <c r="L179" i="3"/>
  <c r="I167" i="3"/>
  <c r="L167" i="3"/>
  <c r="G50" i="3"/>
  <c r="K50" i="3"/>
  <c r="J50" i="3"/>
  <c r="H50" i="3"/>
  <c r="F113" i="3"/>
  <c r="F105" i="3"/>
  <c r="K46" i="3"/>
  <c r="K44" i="3"/>
  <c r="J46" i="3"/>
  <c r="J44" i="3"/>
  <c r="F36" i="3"/>
  <c r="L36" i="3"/>
  <c r="F32" i="3"/>
  <c r="L21" i="3"/>
  <c r="L162" i="3" l="1"/>
  <c r="I162" i="3"/>
  <c r="K158" i="3"/>
  <c r="K157" i="3" s="1"/>
  <c r="J158" i="3"/>
  <c r="J157" i="3" s="1"/>
  <c r="K155" i="3"/>
  <c r="K154" i="3" s="1"/>
  <c r="J155" i="3"/>
  <c r="J154" i="3" s="1"/>
  <c r="D155" i="3"/>
  <c r="D154" i="3" s="1"/>
  <c r="E155" i="3"/>
  <c r="E154" i="3" s="1"/>
  <c r="G155" i="3"/>
  <c r="G154" i="3" s="1"/>
  <c r="H155" i="3"/>
  <c r="H154" i="3" s="1"/>
  <c r="K152" i="3"/>
  <c r="K151" i="3" s="1"/>
  <c r="J152" i="3"/>
  <c r="J151" i="3" s="1"/>
  <c r="K149" i="3"/>
  <c r="K148" i="3" s="1"/>
  <c r="J149" i="3"/>
  <c r="J148" i="3" s="1"/>
  <c r="K145" i="3"/>
  <c r="J145" i="3"/>
  <c r="K143" i="3"/>
  <c r="J143" i="3"/>
  <c r="K141" i="3"/>
  <c r="J141" i="3"/>
  <c r="K137" i="3"/>
  <c r="K136" i="3" s="1"/>
  <c r="K135" i="3" s="1"/>
  <c r="J137" i="3"/>
  <c r="J136" i="3" s="1"/>
  <c r="J135" i="3" s="1"/>
  <c r="K133" i="3"/>
  <c r="J133" i="3"/>
  <c r="K130" i="3"/>
  <c r="J130" i="3"/>
  <c r="K128" i="3"/>
  <c r="J128" i="3"/>
  <c r="K121" i="3"/>
  <c r="K120" i="3" s="1"/>
  <c r="J121" i="3"/>
  <c r="J120" i="3" s="1"/>
  <c r="K112" i="3"/>
  <c r="K111" i="3" s="1"/>
  <c r="J112" i="3"/>
  <c r="J111" i="3" s="1"/>
  <c r="K106" i="3"/>
  <c r="J106" i="3"/>
  <c r="K96" i="3"/>
  <c r="J96" i="3"/>
  <c r="K92" i="3"/>
  <c r="J92" i="3"/>
  <c r="K90" i="3"/>
  <c r="J90" i="3"/>
  <c r="K79" i="3"/>
  <c r="J79" i="3"/>
  <c r="K67" i="3"/>
  <c r="J67" i="3"/>
  <c r="K64" i="3"/>
  <c r="J64" i="3"/>
  <c r="K58" i="3"/>
  <c r="K57" i="3" s="1"/>
  <c r="K56" i="3" s="1"/>
  <c r="J58" i="3"/>
  <c r="J57" i="3" s="1"/>
  <c r="J56" i="3" s="1"/>
  <c r="K48" i="3"/>
  <c r="J48" i="3"/>
  <c r="K42" i="3"/>
  <c r="J42" i="3"/>
  <c r="K40" i="3"/>
  <c r="J40" i="3"/>
  <c r="K38" i="3"/>
  <c r="J38" i="3"/>
  <c r="K35" i="3"/>
  <c r="J35" i="3"/>
  <c r="K33" i="3"/>
  <c r="J33" i="3"/>
  <c r="K30" i="3"/>
  <c r="J30" i="3"/>
  <c r="K25" i="3"/>
  <c r="J25" i="3"/>
  <c r="K16" i="3"/>
  <c r="J16" i="3"/>
  <c r="D158" i="3"/>
  <c r="D157" i="3" s="1"/>
  <c r="E158" i="3"/>
  <c r="E157" i="3" s="1"/>
  <c r="G158" i="3"/>
  <c r="G157" i="3" s="1"/>
  <c r="H158" i="3"/>
  <c r="H157" i="3" s="1"/>
  <c r="D152" i="3"/>
  <c r="D151" i="3" s="1"/>
  <c r="E152" i="3"/>
  <c r="E151" i="3" s="1"/>
  <c r="G152" i="3"/>
  <c r="G151" i="3" s="1"/>
  <c r="H152" i="3"/>
  <c r="H151" i="3"/>
  <c r="D149" i="3"/>
  <c r="D148" i="3" s="1"/>
  <c r="E149" i="3"/>
  <c r="E148" i="3" s="1"/>
  <c r="G149" i="3"/>
  <c r="G148" i="3" s="1"/>
  <c r="H149" i="3"/>
  <c r="H148" i="3"/>
  <c r="D145" i="3"/>
  <c r="E145" i="3"/>
  <c r="G145" i="3"/>
  <c r="H145" i="3"/>
  <c r="D143" i="3"/>
  <c r="E143" i="3"/>
  <c r="G143" i="3"/>
  <c r="H143" i="3"/>
  <c r="D141" i="3"/>
  <c r="E141" i="3"/>
  <c r="E140" i="3" s="1"/>
  <c r="E139" i="3" s="1"/>
  <c r="G141" i="3"/>
  <c r="H141" i="3"/>
  <c r="D137" i="3"/>
  <c r="D136" i="3" s="1"/>
  <c r="D135" i="3" s="1"/>
  <c r="E137" i="3"/>
  <c r="E136" i="3" s="1"/>
  <c r="E135" i="3" s="1"/>
  <c r="G137" i="3"/>
  <c r="H137" i="3"/>
  <c r="H136" i="3" s="1"/>
  <c r="H135" i="3" s="1"/>
  <c r="G136" i="3"/>
  <c r="G135" i="3" s="1"/>
  <c r="D133" i="3"/>
  <c r="E133" i="3"/>
  <c r="G133" i="3"/>
  <c r="H133" i="3"/>
  <c r="D130" i="3"/>
  <c r="E130" i="3"/>
  <c r="G130" i="3"/>
  <c r="H130" i="3"/>
  <c r="F122" i="3"/>
  <c r="F121" i="3" s="1"/>
  <c r="F120" i="3" s="1"/>
  <c r="D121" i="3"/>
  <c r="D120" i="3" s="1"/>
  <c r="E121" i="3"/>
  <c r="E120" i="3" s="1"/>
  <c r="G121" i="3"/>
  <c r="G120" i="3" s="1"/>
  <c r="H121" i="3"/>
  <c r="H120" i="3" s="1"/>
  <c r="F116" i="3"/>
  <c r="E117" i="3"/>
  <c r="F117" i="3" s="1"/>
  <c r="E118" i="3"/>
  <c r="F118" i="3"/>
  <c r="F119" i="3"/>
  <c r="D112" i="3"/>
  <c r="D111" i="3" s="1"/>
  <c r="G112" i="3"/>
  <c r="G111" i="3" s="1"/>
  <c r="H112" i="3"/>
  <c r="H111" i="3" s="1"/>
  <c r="D106" i="3"/>
  <c r="G106" i="3"/>
  <c r="H106" i="3"/>
  <c r="D101" i="3"/>
  <c r="G101" i="3"/>
  <c r="H101" i="3"/>
  <c r="D96" i="3"/>
  <c r="G96" i="3"/>
  <c r="H96" i="3"/>
  <c r="D92" i="3"/>
  <c r="G92" i="3"/>
  <c r="H92" i="3"/>
  <c r="D90" i="3"/>
  <c r="G90" i="3"/>
  <c r="H90" i="3"/>
  <c r="D87" i="3"/>
  <c r="G87" i="3"/>
  <c r="H87" i="3"/>
  <c r="D85" i="3"/>
  <c r="G85" i="3"/>
  <c r="H85" i="3"/>
  <c r="D67" i="3"/>
  <c r="D64" i="3"/>
  <c r="D58" i="3"/>
  <c r="D57" i="3" s="1"/>
  <c r="D56" i="3" s="1"/>
  <c r="G58" i="3"/>
  <c r="H58" i="3"/>
  <c r="G57" i="3"/>
  <c r="G56" i="3" s="1"/>
  <c r="H57" i="3"/>
  <c r="H56" i="3" s="1"/>
  <c r="D50" i="3"/>
  <c r="E50" i="3"/>
  <c r="D48" i="3"/>
  <c r="E48" i="3"/>
  <c r="G48" i="3"/>
  <c r="H48" i="3"/>
  <c r="D46" i="3"/>
  <c r="E46" i="3"/>
  <c r="G46" i="3"/>
  <c r="H46" i="3"/>
  <c r="D44" i="3"/>
  <c r="E44" i="3"/>
  <c r="G44" i="3"/>
  <c r="H44" i="3"/>
  <c r="D42" i="3"/>
  <c r="E42" i="3"/>
  <c r="G42" i="3"/>
  <c r="H42" i="3"/>
  <c r="D40" i="3"/>
  <c r="E40" i="3"/>
  <c r="G40" i="3"/>
  <c r="H40" i="3"/>
  <c r="D38" i="3"/>
  <c r="E38" i="3"/>
  <c r="G38" i="3"/>
  <c r="H38" i="3"/>
  <c r="D35" i="3"/>
  <c r="E35" i="3"/>
  <c r="G35" i="3"/>
  <c r="H35" i="3"/>
  <c r="D33" i="3"/>
  <c r="E33" i="3"/>
  <c r="G33" i="3"/>
  <c r="H33" i="3"/>
  <c r="D30" i="3"/>
  <c r="E30" i="3"/>
  <c r="G30" i="3"/>
  <c r="H30" i="3"/>
  <c r="D25" i="3"/>
  <c r="E25" i="3"/>
  <c r="G25" i="3"/>
  <c r="H25" i="3"/>
  <c r="F17" i="3"/>
  <c r="D16" i="3"/>
  <c r="E16" i="3"/>
  <c r="G16" i="3"/>
  <c r="H16" i="3"/>
  <c r="D63" i="3" l="1"/>
  <c r="I161" i="3"/>
  <c r="G140" i="3"/>
  <c r="G139" i="3" s="1"/>
  <c r="K127" i="3"/>
  <c r="K126" i="3" s="1"/>
  <c r="G15" i="3"/>
  <c r="E15" i="3"/>
  <c r="G89" i="3"/>
  <c r="K147" i="3"/>
  <c r="J147" i="3"/>
  <c r="K140" i="3"/>
  <c r="K139" i="3" s="1"/>
  <c r="J140" i="3"/>
  <c r="J139" i="3" s="1"/>
  <c r="J127" i="3"/>
  <c r="J126" i="3" s="1"/>
  <c r="J89" i="3"/>
  <c r="K89" i="3"/>
  <c r="K72" i="3" s="1"/>
  <c r="K63" i="3"/>
  <c r="J63" i="3"/>
  <c r="J29" i="3"/>
  <c r="J14" i="3" s="1"/>
  <c r="K29" i="3"/>
  <c r="K15" i="3"/>
  <c r="J15" i="3"/>
  <c r="H147" i="3"/>
  <c r="G147" i="3"/>
  <c r="D147" i="3"/>
  <c r="E147" i="3"/>
  <c r="H140" i="3"/>
  <c r="H139" i="3" s="1"/>
  <c r="D140" i="3"/>
  <c r="D139" i="3" s="1"/>
  <c r="D89" i="3"/>
  <c r="H89" i="3"/>
  <c r="H29" i="3"/>
  <c r="D29" i="3"/>
  <c r="E29" i="3"/>
  <c r="E14" i="3" s="1"/>
  <c r="E13" i="3" s="1"/>
  <c r="G29" i="3"/>
  <c r="D15" i="3"/>
  <c r="D14" i="3" s="1"/>
  <c r="D13" i="3" s="1"/>
  <c r="H15" i="3"/>
  <c r="G72" i="3" l="1"/>
  <c r="G62" i="3" s="1"/>
  <c r="G55" i="3" s="1"/>
  <c r="K62" i="3"/>
  <c r="K55" i="3" s="1"/>
  <c r="J62" i="3"/>
  <c r="J55" i="3" s="1"/>
  <c r="D72" i="3"/>
  <c r="D62" i="3" s="1"/>
  <c r="H14" i="3"/>
  <c r="H13" i="3" s="1"/>
  <c r="K125" i="3"/>
  <c r="K123" i="3" s="1"/>
  <c r="J125" i="3"/>
  <c r="J123" i="3" s="1"/>
  <c r="J13" i="3"/>
  <c r="K14" i="3"/>
  <c r="K13" i="3" s="1"/>
  <c r="E123" i="3"/>
  <c r="C76" i="3"/>
  <c r="C79" i="3"/>
  <c r="C85" i="3"/>
  <c r="C87" i="3"/>
  <c r="C90" i="3"/>
  <c r="C92" i="3"/>
  <c r="C96" i="3"/>
  <c r="C101" i="3"/>
  <c r="C106" i="3"/>
  <c r="C112" i="3"/>
  <c r="C111" i="3" s="1"/>
  <c r="C128" i="3"/>
  <c r="C130" i="3"/>
  <c r="C133" i="3"/>
  <c r="C137" i="3"/>
  <c r="C141" i="3"/>
  <c r="C143" i="3"/>
  <c r="C145" i="3"/>
  <c r="C149" i="3"/>
  <c r="C148" i="3" s="1"/>
  <c r="C152" i="3"/>
  <c r="C151" i="3" s="1"/>
  <c r="C155" i="3"/>
  <c r="C154" i="3" s="1"/>
  <c r="C158" i="3"/>
  <c r="C157" i="3" s="1"/>
  <c r="C121" i="3"/>
  <c r="C120" i="3" s="1"/>
  <c r="C136" i="3"/>
  <c r="C135" i="3" s="1"/>
  <c r="C50" i="3"/>
  <c r="C73" i="3"/>
  <c r="C67" i="3"/>
  <c r="C64" i="3"/>
  <c r="C63" i="3" s="1"/>
  <c r="C62" i="3" s="1"/>
  <c r="C55" i="3" s="1"/>
  <c r="C58" i="3"/>
  <c r="C57" i="3" s="1"/>
  <c r="C56" i="3" s="1"/>
  <c r="C48" i="3"/>
  <c r="C46" i="3"/>
  <c r="C44" i="3"/>
  <c r="C42" i="3"/>
  <c r="C40" i="3"/>
  <c r="C38" i="3"/>
  <c r="C35" i="3"/>
  <c r="C29" i="3" s="1"/>
  <c r="C33" i="3"/>
  <c r="C25" i="3"/>
  <c r="C15" i="3" s="1"/>
  <c r="C16" i="3"/>
  <c r="K12" i="3" l="1"/>
  <c r="K11" i="3" s="1"/>
  <c r="J12" i="3"/>
  <c r="J11" i="3" s="1"/>
  <c r="H12" i="3"/>
  <c r="H11" i="3" s="1"/>
  <c r="D55" i="3"/>
  <c r="D12" i="3" s="1"/>
  <c r="D11" i="3" s="1"/>
  <c r="C14" i="3"/>
  <c r="C13" i="3" s="1"/>
  <c r="C12" i="3" s="1"/>
  <c r="C140" i="3"/>
  <c r="C139" i="3" s="1"/>
  <c r="C89" i="3"/>
  <c r="C127" i="3"/>
  <c r="C126" i="3" s="1"/>
  <c r="C147" i="3"/>
  <c r="C125" i="3" l="1"/>
  <c r="C11" i="3" s="1"/>
  <c r="F138" i="3"/>
  <c r="I138" i="3" s="1"/>
  <c r="F137" i="3" l="1"/>
  <c r="I137" i="3" s="1"/>
  <c r="L138" i="3"/>
  <c r="F129" i="3"/>
  <c r="L129" i="3" l="1"/>
  <c r="F136" i="3"/>
  <c r="L137" i="3"/>
  <c r="I129" i="3"/>
  <c r="F135" i="3" l="1"/>
  <c r="L136" i="3"/>
  <c r="I136" i="3"/>
  <c r="F108" i="3"/>
  <c r="F109" i="3"/>
  <c r="F106" i="3" s="1"/>
  <c r="F110" i="3"/>
  <c r="F104" i="3"/>
  <c r="F93" i="3"/>
  <c r="F77" i="3"/>
  <c r="F54" i="3"/>
  <c r="F53" i="3"/>
  <c r="F52" i="3"/>
  <c r="F51" i="3"/>
  <c r="F49" i="3"/>
  <c r="F48" i="3" s="1"/>
  <c r="F45" i="3"/>
  <c r="F47" i="3"/>
  <c r="F43" i="3"/>
  <c r="F41" i="3"/>
  <c r="F39" i="3"/>
  <c r="F37" i="3"/>
  <c r="F35" i="3"/>
  <c r="F34" i="3"/>
  <c r="F31" i="3"/>
  <c r="F30" i="3" s="1"/>
  <c r="F28" i="3"/>
  <c r="F27" i="3"/>
  <c r="F26" i="3"/>
  <c r="F24" i="3"/>
  <c r="F23" i="3"/>
  <c r="F22" i="3"/>
  <c r="F21" i="3"/>
  <c r="F20" i="3"/>
  <c r="F19" i="3"/>
  <c r="F18" i="3"/>
  <c r="F159" i="3"/>
  <c r="F156" i="3"/>
  <c r="F153" i="3"/>
  <c r="F150" i="3"/>
  <c r="F146" i="3"/>
  <c r="F144" i="3"/>
  <c r="F142" i="3"/>
  <c r="F134" i="3"/>
  <c r="F133" i="3" s="1"/>
  <c r="F132" i="3"/>
  <c r="F131" i="3"/>
  <c r="E115" i="3"/>
  <c r="F115" i="3" s="1"/>
  <c r="E114" i="3"/>
  <c r="F114" i="3" s="1"/>
  <c r="E113" i="3"/>
  <c r="E107" i="3"/>
  <c r="E103" i="3"/>
  <c r="F103" i="3" s="1"/>
  <c r="E102" i="3"/>
  <c r="F100" i="3"/>
  <c r="F99" i="3"/>
  <c r="E98" i="3"/>
  <c r="F98" i="3" s="1"/>
  <c r="E97" i="3"/>
  <c r="F95" i="3"/>
  <c r="E94" i="3"/>
  <c r="E80" i="3"/>
  <c r="E81" i="3"/>
  <c r="F81" i="3" s="1"/>
  <c r="E82" i="3"/>
  <c r="F82" i="3" s="1"/>
  <c r="E83" i="3"/>
  <c r="F83" i="3" s="1"/>
  <c r="E84" i="3"/>
  <c r="F84" i="3" s="1"/>
  <c r="F75" i="3"/>
  <c r="E69" i="3"/>
  <c r="F69" i="3" s="1"/>
  <c r="F70" i="3"/>
  <c r="E71" i="3"/>
  <c r="F71" i="3" s="1"/>
  <c r="E60" i="3"/>
  <c r="F60" i="3" s="1"/>
  <c r="E61" i="3"/>
  <c r="F61" i="3" s="1"/>
  <c r="E65" i="3"/>
  <c r="F66" i="3"/>
  <c r="I66" i="3" s="1"/>
  <c r="F130" i="3" l="1"/>
  <c r="L127" i="3" s="1"/>
  <c r="L126" i="3"/>
  <c r="F112" i="3"/>
  <c r="F111" i="3" s="1"/>
  <c r="E112" i="3"/>
  <c r="E111" i="3" s="1"/>
  <c r="F58" i="3"/>
  <c r="F57" i="3" s="1"/>
  <c r="F56" i="3" s="1"/>
  <c r="L56" i="3" s="1"/>
  <c r="E58" i="3"/>
  <c r="E57" i="3" s="1"/>
  <c r="E56" i="3" s="1"/>
  <c r="F91" i="3"/>
  <c r="F90" i="3" s="1"/>
  <c r="L90" i="3" s="1"/>
  <c r="E90" i="3"/>
  <c r="I146" i="3"/>
  <c r="F145" i="3"/>
  <c r="L146" i="3"/>
  <c r="F16" i="3"/>
  <c r="L41" i="3"/>
  <c r="F40" i="3"/>
  <c r="L40" i="3" s="1"/>
  <c r="I153" i="3"/>
  <c r="F152" i="3"/>
  <c r="L153" i="3"/>
  <c r="F94" i="3"/>
  <c r="E92" i="3"/>
  <c r="I150" i="3"/>
  <c r="F149" i="3"/>
  <c r="F148" i="3" s="1"/>
  <c r="L148" i="3" s="1"/>
  <c r="L150" i="3"/>
  <c r="L43" i="3"/>
  <c r="F42" i="3"/>
  <c r="F97" i="3"/>
  <c r="F96" i="3" s="1"/>
  <c r="L96" i="3" s="1"/>
  <c r="E96" i="3"/>
  <c r="F92" i="3"/>
  <c r="L92" i="3" s="1"/>
  <c r="F107" i="3"/>
  <c r="L106" i="3" s="1"/>
  <c r="F68" i="3"/>
  <c r="F67" i="3" s="1"/>
  <c r="L67" i="3" s="1"/>
  <c r="E67" i="3"/>
  <c r="L34" i="3"/>
  <c r="F33" i="3"/>
  <c r="L45" i="3"/>
  <c r="F44" i="3"/>
  <c r="F65" i="3"/>
  <c r="F64" i="3" s="1"/>
  <c r="L64" i="3" s="1"/>
  <c r="E64" i="3"/>
  <c r="F80" i="3"/>
  <c r="L79" i="3" s="1"/>
  <c r="I156" i="3"/>
  <c r="F155" i="3"/>
  <c r="L156" i="3"/>
  <c r="F86" i="3"/>
  <c r="F85" i="3" s="1"/>
  <c r="E85" i="3"/>
  <c r="I142" i="3"/>
  <c r="F141" i="3"/>
  <c r="L142" i="3"/>
  <c r="I159" i="3"/>
  <c r="F158" i="3"/>
  <c r="F157" i="3" s="1"/>
  <c r="L157" i="3" s="1"/>
  <c r="L159" i="3"/>
  <c r="F50" i="3"/>
  <c r="L47" i="3"/>
  <c r="F46" i="3"/>
  <c r="L46" i="3" s="1"/>
  <c r="F88" i="3"/>
  <c r="F87" i="3" s="1"/>
  <c r="L87" i="3" s="1"/>
  <c r="E87" i="3"/>
  <c r="F102" i="3"/>
  <c r="F101" i="3" s="1"/>
  <c r="E101" i="3"/>
  <c r="I144" i="3"/>
  <c r="F143" i="3"/>
  <c r="L144" i="3"/>
  <c r="F25" i="3"/>
  <c r="L39" i="3"/>
  <c r="F38" i="3"/>
  <c r="F29" i="3" s="1"/>
  <c r="L29" i="3" s="1"/>
  <c r="L135" i="3"/>
  <c r="I135" i="3"/>
  <c r="L131" i="3"/>
  <c r="I131" i="3"/>
  <c r="L132" i="3"/>
  <c r="I132" i="3"/>
  <c r="L134" i="3"/>
  <c r="I134" i="3"/>
  <c r="L16" i="3"/>
  <c r="L17" i="3"/>
  <c r="L18" i="3"/>
  <c r="L19" i="3"/>
  <c r="L20" i="3"/>
  <c r="L22" i="3"/>
  <c r="L23" i="3"/>
  <c r="L24" i="3"/>
  <c r="L25" i="3"/>
  <c r="L26" i="3"/>
  <c r="L27" i="3"/>
  <c r="L28" i="3"/>
  <c r="L30" i="3"/>
  <c r="L31" i="3"/>
  <c r="L32" i="3"/>
  <c r="L33" i="3"/>
  <c r="L35" i="3"/>
  <c r="L37" i="3"/>
  <c r="L38" i="3"/>
  <c r="L42" i="3"/>
  <c r="L44" i="3"/>
  <c r="L48" i="3"/>
  <c r="L49" i="3"/>
  <c r="L50" i="3"/>
  <c r="L51" i="3"/>
  <c r="L52" i="3"/>
  <c r="L53" i="3"/>
  <c r="L54" i="3"/>
  <c r="L60" i="3"/>
  <c r="L61" i="3"/>
  <c r="L65" i="3"/>
  <c r="L66" i="3"/>
  <c r="L69" i="3"/>
  <c r="L70" i="3"/>
  <c r="L71" i="3"/>
  <c r="L74" i="3"/>
  <c r="L75" i="3"/>
  <c r="L76" i="3"/>
  <c r="L77" i="3"/>
  <c r="L81" i="3"/>
  <c r="L82" i="3"/>
  <c r="L83" i="3"/>
  <c r="L84" i="3"/>
  <c r="L93" i="3"/>
  <c r="L94" i="3"/>
  <c r="L95" i="3"/>
  <c r="L97" i="3"/>
  <c r="L98" i="3"/>
  <c r="L99" i="3"/>
  <c r="L101" i="3"/>
  <c r="L102" i="3"/>
  <c r="L103" i="3"/>
  <c r="L104" i="3"/>
  <c r="L105" i="3"/>
  <c r="L108" i="3"/>
  <c r="L109" i="3"/>
  <c r="L110" i="3"/>
  <c r="L111" i="3"/>
  <c r="L112" i="3"/>
  <c r="L113" i="3"/>
  <c r="L114" i="3"/>
  <c r="L115" i="3"/>
  <c r="L116" i="3"/>
  <c r="L117" i="3"/>
  <c r="L118" i="3"/>
  <c r="L119" i="3"/>
  <c r="L120" i="3"/>
  <c r="L121" i="3"/>
  <c r="L122" i="3"/>
  <c r="L128" i="3"/>
  <c r="L133" i="3"/>
  <c r="L141" i="3"/>
  <c r="L143" i="3"/>
  <c r="L145" i="3"/>
  <c r="I158" i="3" l="1"/>
  <c r="L158" i="3"/>
  <c r="L130" i="3"/>
  <c r="L107" i="3"/>
  <c r="L85" i="3"/>
  <c r="L78" i="3"/>
  <c r="L73" i="3"/>
  <c r="L91" i="3"/>
  <c r="L88" i="3"/>
  <c r="E63" i="3"/>
  <c r="L59" i="3"/>
  <c r="L58" i="3"/>
  <c r="L57" i="3"/>
  <c r="F140" i="3"/>
  <c r="I141" i="3"/>
  <c r="E89" i="3"/>
  <c r="E72" i="3" s="1"/>
  <c r="L68" i="3"/>
  <c r="L149" i="3"/>
  <c r="I149" i="3"/>
  <c r="F63" i="3"/>
  <c r="I63" i="3" s="1"/>
  <c r="F15" i="3"/>
  <c r="L80" i="3"/>
  <c r="F89" i="3"/>
  <c r="L86" i="3"/>
  <c r="F154" i="3"/>
  <c r="L154" i="3" s="1"/>
  <c r="L155" i="3"/>
  <c r="F151" i="3"/>
  <c r="L151" i="3" s="1"/>
  <c r="L152"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6" i="3"/>
  <c r="I57" i="3"/>
  <c r="I58" i="3"/>
  <c r="I59" i="3"/>
  <c r="I60" i="3"/>
  <c r="I61" i="3"/>
  <c r="I64" i="3"/>
  <c r="I65" i="3"/>
  <c r="I67" i="3"/>
  <c r="I68" i="3"/>
  <c r="I69" i="3"/>
  <c r="I70" i="3"/>
  <c r="I71" i="3"/>
  <c r="I73" i="3"/>
  <c r="I74" i="3"/>
  <c r="I75" i="3"/>
  <c r="I76" i="3"/>
  <c r="I77" i="3"/>
  <c r="I79" i="3"/>
  <c r="I80" i="3"/>
  <c r="I81" i="3"/>
  <c r="I82" i="3"/>
  <c r="I83" i="3"/>
  <c r="I84" i="3"/>
  <c r="I85" i="3"/>
  <c r="I86" i="3"/>
  <c r="I87" i="3"/>
  <c r="I88" i="3"/>
  <c r="I90" i="3"/>
  <c r="I91" i="3"/>
  <c r="I92" i="3"/>
  <c r="I93" i="3"/>
  <c r="I94" i="3"/>
  <c r="I95" i="3"/>
  <c r="I96" i="3"/>
  <c r="I97" i="3"/>
  <c r="I98" i="3"/>
  <c r="I99" i="3"/>
  <c r="I101" i="3"/>
  <c r="I102" i="3"/>
  <c r="I103" i="3"/>
  <c r="I104" i="3"/>
  <c r="I105" i="3"/>
  <c r="I106" i="3"/>
  <c r="I107" i="3"/>
  <c r="I108" i="3"/>
  <c r="I109" i="3"/>
  <c r="I110" i="3"/>
  <c r="I111" i="3"/>
  <c r="I112" i="3"/>
  <c r="I113" i="3"/>
  <c r="I114" i="3"/>
  <c r="I115" i="3"/>
  <c r="I116" i="3"/>
  <c r="I117" i="3"/>
  <c r="I118" i="3"/>
  <c r="I119" i="3"/>
  <c r="I120" i="3"/>
  <c r="I121" i="3"/>
  <c r="I122" i="3"/>
  <c r="I126" i="3"/>
  <c r="I127" i="3"/>
  <c r="I128" i="3"/>
  <c r="I130" i="3"/>
  <c r="I133" i="3"/>
  <c r="I143" i="3"/>
  <c r="I145" i="3"/>
  <c r="I148" i="3"/>
  <c r="I152" i="3"/>
  <c r="I154" i="3"/>
  <c r="I155" i="3"/>
  <c r="I157" i="3"/>
  <c r="I151" i="3" l="1"/>
  <c r="L89" i="3"/>
  <c r="F72" i="3"/>
  <c r="L72" i="3" s="1"/>
  <c r="E62" i="3"/>
  <c r="I89" i="3"/>
  <c r="I78" i="3"/>
  <c r="F147" i="3"/>
  <c r="F14" i="3"/>
  <c r="L15" i="3"/>
  <c r="F139" i="3"/>
  <c r="I140" i="3"/>
  <c r="L140" i="3"/>
  <c r="L63" i="3"/>
  <c r="E55" i="3" l="1"/>
  <c r="E12" i="3" s="1"/>
  <c r="E11" i="3" s="1"/>
  <c r="F62" i="3"/>
  <c r="F55" i="3" s="1"/>
  <c r="I72" i="3"/>
  <c r="I139" i="3"/>
  <c r="L139" i="3"/>
  <c r="F13" i="3"/>
  <c r="L14" i="3"/>
  <c r="I14" i="3"/>
  <c r="L147" i="3"/>
  <c r="I147" i="3"/>
  <c r="I62" i="3" l="1"/>
  <c r="L62" i="3"/>
  <c r="L125" i="3"/>
  <c r="I125" i="3"/>
  <c r="F12" i="3"/>
  <c r="L13" i="3"/>
  <c r="I13" i="3"/>
  <c r="L55" i="3"/>
  <c r="I55" i="3"/>
  <c r="F11" i="3" l="1"/>
  <c r="L124" i="3"/>
  <c r="I124" i="3"/>
  <c r="L12" i="3"/>
  <c r="I12" i="3"/>
  <c r="L11" i="3" l="1"/>
  <c r="I11" i="3"/>
  <c r="L123" i="3"/>
  <c r="I123" i="3"/>
  <c r="G13" i="3"/>
  <c r="G12" i="3" s="1"/>
  <c r="G11" i="3" s="1"/>
</calcChain>
</file>

<file path=xl/sharedStrings.xml><?xml version="1.0" encoding="utf-8"?>
<sst xmlns="http://schemas.openxmlformats.org/spreadsheetml/2006/main" count="367" uniqueCount="365">
  <si>
    <t>SISTEMA DE PRESUPUESTO DISTRITAL</t>
  </si>
  <si>
    <t>EJECUCION DE GASTOS</t>
  </si>
  <si>
    <t>COMPANIA 119</t>
  </si>
  <si>
    <t>UNIDAD_EJECUTORA 01</t>
  </si>
  <si>
    <t>GASTOS DE FUNCIONAMIENTO</t>
  </si>
  <si>
    <t>Factores constitutivos de salario</t>
  </si>
  <si>
    <t>GASTOS</t>
  </si>
  <si>
    <t>Gastos de personal</t>
  </si>
  <si>
    <t>Planta de personal permanente</t>
  </si>
  <si>
    <t>Factores salariales comunes</t>
  </si>
  <si>
    <t>Sueldo básico</t>
  </si>
  <si>
    <t>Gastos de representación</t>
  </si>
  <si>
    <t>Horas Extras, Dominicales, Festivos, Recargo Nocturno y Trabajo Suplementario</t>
  </si>
  <si>
    <t>Auxilio de transporte</t>
  </si>
  <si>
    <t>Subsidio de alimentación</t>
  </si>
  <si>
    <t>Bonificación por servicios prestados</t>
  </si>
  <si>
    <t>Prima de navidad</t>
  </si>
  <si>
    <t>Prima de vacaciones</t>
  </si>
  <si>
    <t>Factores salariales especiales</t>
  </si>
  <si>
    <t>Prima de antigüedad</t>
  </si>
  <si>
    <t>Prima Técnica</t>
  </si>
  <si>
    <t>Prima Semestral</t>
  </si>
  <si>
    <t>Contribuciones inherentes a la nómina</t>
  </si>
  <si>
    <t>Aportes a la seguridad social en pensiones</t>
  </si>
  <si>
    <t>Aportes a la seguridad social en pensiones públicas</t>
  </si>
  <si>
    <t>Aportes a la seguridad social en pensiones privadas</t>
  </si>
  <si>
    <t>Aportes a la seguridad social en salud</t>
  </si>
  <si>
    <t>Aportes a la seguridad social en salud privada</t>
  </si>
  <si>
    <t>Aportes de cesantías</t>
  </si>
  <si>
    <t>Aportes de cesantías a fondos públicos</t>
  </si>
  <si>
    <t>Aportes de cesantías a fondos privados</t>
  </si>
  <si>
    <t>Aportes a cajas de compensación familiar</t>
  </si>
  <si>
    <t>Compensar</t>
  </si>
  <si>
    <t>Aportes generales al sistema de riesgos laborales</t>
  </si>
  <si>
    <t>Aportes generales al sistema de riesgos laborales privados</t>
  </si>
  <si>
    <t>Aportes al ICBF</t>
  </si>
  <si>
    <t>Aportes al ICBF de funcionarios</t>
  </si>
  <si>
    <t>Aportes al SENA</t>
  </si>
  <si>
    <t>Aportes al SENA de funcionarios</t>
  </si>
  <si>
    <t>Aportes a la ESAP</t>
  </si>
  <si>
    <t>Aportes a la ESAP de funcionarios</t>
  </si>
  <si>
    <t>Aportes a escuelas industriales e institutos técnicos</t>
  </si>
  <si>
    <t>Aportes a escuelas industriales e institutos técnicos de funcionarios</t>
  </si>
  <si>
    <t>Remuneraciones no constitutivas de factor salarial</t>
  </si>
  <si>
    <t>Indemnización por vacaciones</t>
  </si>
  <si>
    <t>Bonificación por recreación</t>
  </si>
  <si>
    <t>Reconocimiento por permanencia en el servicio público - Bogotá D.C.</t>
  </si>
  <si>
    <t>Reconocimiento por Coordinación</t>
  </si>
  <si>
    <t>Adquisición de bienes y servicios</t>
  </si>
  <si>
    <t>Adquisición de activos no financieros</t>
  </si>
  <si>
    <t>Activos fijos</t>
  </si>
  <si>
    <t>Maquinaria y equipo</t>
  </si>
  <si>
    <t>Maquinaria para uso general</t>
  </si>
  <si>
    <t>Maquinaria de oficina, contabilidad e informática</t>
  </si>
  <si>
    <t>Maquinaria y aparatos eléctricos</t>
  </si>
  <si>
    <t>Adquisiciones diferentes de activos no financieros</t>
  </si>
  <si>
    <t>Materiales y suministros</t>
  </si>
  <si>
    <t>Productos alimenticios, bebidas y tabaco; textiles, prendas de vestir y produ</t>
  </si>
  <si>
    <t>Artículos textiles (excepto prendas de vestir)</t>
  </si>
  <si>
    <t>Dotación (prendas de vestir y calzado)</t>
  </si>
  <si>
    <t>Otros bienes transportables (excepto productos metálicos, maquinaria y equipo</t>
  </si>
  <si>
    <t>Pasta o pulpa, papel y productos de papel; impresos y artúculos relacionados</t>
  </si>
  <si>
    <t>Productos de hornos de coque, de refinación de petróleo y combustible</t>
  </si>
  <si>
    <t>Productos de caucho y plástico</t>
  </si>
  <si>
    <t>Muebles; otros bienes transportables n.c.p.</t>
  </si>
  <si>
    <t>Adquisición de servicios</t>
  </si>
  <si>
    <t>Servicios de venta y de distribución; alojamiento; servicios de suministro de comidas y bebidas; servicios de transporte; y servicios de distribución de electricidad, gas y agua</t>
  </si>
  <si>
    <t>Servicios de transporte de pasajeros</t>
  </si>
  <si>
    <t>Servicios de alquiler de vehículos de transporte con operario</t>
  </si>
  <si>
    <t>Servicios postales y de mensajería</t>
  </si>
  <si>
    <t>Servicios de mensajería</t>
  </si>
  <si>
    <t>Servicios financieros y servicios conexos, servicios inmobiliarios y servicios de leasing</t>
  </si>
  <si>
    <t>Servicios financieros y servicios conexos</t>
  </si>
  <si>
    <t>Servicios de seguros de vehículos automotores</t>
  </si>
  <si>
    <t>Servicios de seguros generales de responsabilidad civil</t>
  </si>
  <si>
    <t>Servicios de seguro obligatorio de accidentes de tránsito (SOAT)</t>
  </si>
  <si>
    <t>Servicios de administración de fondos de pensiones y cesantías</t>
  </si>
  <si>
    <t>Otros servicios de seguros distintos de los seguros de vida n.c.p.</t>
  </si>
  <si>
    <t>Servicios inmobiliarios</t>
  </si>
  <si>
    <t>Servicios de alquiler o arrendamiento con o sin opción de compra relativos abienes inmuebles no residenciales propios o arrendados</t>
  </si>
  <si>
    <t>Servicios de arrendamiento o alquiler sin operario</t>
  </si>
  <si>
    <t>Derechos de uso de productos de propiedad intelectual y otros productos similares</t>
  </si>
  <si>
    <t>Servicios prestados a las empresas y servicios de producción</t>
  </si>
  <si>
    <t>Servicios jurídicos y contables</t>
  </si>
  <si>
    <t>Servicios de documentación y certificación jurídica</t>
  </si>
  <si>
    <t>Otros servicios profesionales, científicos y técnicos</t>
  </si>
  <si>
    <t>Servicios de consultoría en administración y servicios de gestión; serviciosde tecnología de la información</t>
  </si>
  <si>
    <t>Servicios de suministro de infraestructura de hosting y de tecnología de la información (TI)</t>
  </si>
  <si>
    <t>Otros servicios profesionales y técnicos n.c.p.</t>
  </si>
  <si>
    <t>Servicios de telecomunicaciones, transmisión y suministro de información</t>
  </si>
  <si>
    <t>Servicios de telefonía fija</t>
  </si>
  <si>
    <t>Servicios de telecomunicaciones móviles</t>
  </si>
  <si>
    <t>Servicios de telecomunicaciones a través de internet</t>
  </si>
  <si>
    <t>Servicios de transmisión de programas de radio y televisión</t>
  </si>
  <si>
    <t>Servicios de soporte</t>
  </si>
  <si>
    <t>Servicios de protección (guardas de seguridad)</t>
  </si>
  <si>
    <t>Servicios de limpieza general</t>
  </si>
  <si>
    <t>Servicios de copia y reproducción</t>
  </si>
  <si>
    <t>Servicios de organización y asistencia de convenciones y ferias</t>
  </si>
  <si>
    <t>Servicios de mantenimiento, reparación e instalación (excepto servicios de construcción)</t>
  </si>
  <si>
    <t>Servicios de mantenimiento y reparación de computadores y equipo periférico</t>
  </si>
  <si>
    <t>Servicios de mantenimiento y reparación de otra maquinaria y otro equipo</t>
  </si>
  <si>
    <t>Servicios de reparación de otros bienes</t>
  </si>
  <si>
    <t>Servicios de reparación general y mantenimiento</t>
  </si>
  <si>
    <t>Servicios administrativos del Gobierno</t>
  </si>
  <si>
    <t>Otros servicios públicos generales del Gobierno n.c.p.</t>
  </si>
  <si>
    <t>Energía</t>
  </si>
  <si>
    <t>Acueducto y alcantarillado</t>
  </si>
  <si>
    <t>Aseo</t>
  </si>
  <si>
    <t>Viáticos y gastos de viaje</t>
  </si>
  <si>
    <t>Capacitación</t>
  </si>
  <si>
    <t>Bienestar e incentivos</t>
  </si>
  <si>
    <t>Salud Ocupacional</t>
  </si>
  <si>
    <t>Gastos diversos</t>
  </si>
  <si>
    <t>Impuestos</t>
  </si>
  <si>
    <t>Impuesto de vehículos</t>
  </si>
  <si>
    <t>INVERSIÓN</t>
  </si>
  <si>
    <t>DIRECTA</t>
  </si>
  <si>
    <t>Bogotá Mejor Para Todos</t>
  </si>
  <si>
    <t>Pilar Igualdad de calidad de vida</t>
  </si>
  <si>
    <t>Mejores oportunidades para el desarrollo a través de la cultura, la recreación y el deporte</t>
  </si>
  <si>
    <t>Fortalecimiento de los procesos y de agentes de formación del sector</t>
  </si>
  <si>
    <t>Fomento y gestión para el desarrollo cultural</t>
  </si>
  <si>
    <t>Lectura, escritura y redes de conocimiento</t>
  </si>
  <si>
    <t>Pilar Democracia urbana</t>
  </si>
  <si>
    <t>Espacio público, derecho de todos</t>
  </si>
  <si>
    <t>Patrimonio e Infraestructura cultural fortalecida</t>
  </si>
  <si>
    <t>Pilar Construcción de comunidad y cultura ciudadana</t>
  </si>
  <si>
    <t>Cambio cultural y construcción del tejido social para la vida</t>
  </si>
  <si>
    <t>Saberes sociales para la cultura ciudadana y la transformación cultural</t>
  </si>
  <si>
    <t>Poblaciones diversas e interculturales</t>
  </si>
  <si>
    <t>Comunidades culturales para la paz</t>
  </si>
  <si>
    <t>Eje transversal Gobierno legítimo, fortalecimiento local y eficiencia</t>
  </si>
  <si>
    <t>Transparencia, gestión pública y servicio a la ciudadanía</t>
  </si>
  <si>
    <t>Transparencia y gestión pública para todos</t>
  </si>
  <si>
    <t>Modernización institucional</t>
  </si>
  <si>
    <t>Gobierno y ciudadanía digital</t>
  </si>
  <si>
    <t>Información y ciudadanía digital para todos</t>
  </si>
  <si>
    <t>Gobernanza e influencia local, regional e internacional</t>
  </si>
  <si>
    <t>Participación para la democracia cultural, recreativa y deportiva</t>
  </si>
  <si>
    <t>CÓDIGO</t>
  </si>
  <si>
    <t>NOMBRE</t>
  </si>
  <si>
    <t>INICIAL</t>
  </si>
  <si>
    <t>MODIFICACIONES</t>
  </si>
  <si>
    <t>APROPIACION DISPONIBLE</t>
  </si>
  <si>
    <t>COMPROMISOS MES</t>
  </si>
  <si>
    <t>COMPROMISOS ACUMULADOS</t>
  </si>
  <si>
    <t>GIRO MES</t>
  </si>
  <si>
    <t xml:space="preserve"> GIRO ACUMULADO</t>
  </si>
  <si>
    <t>3</t>
  </si>
  <si>
    <t>MES</t>
  </si>
  <si>
    <t>ACUMULADO</t>
  </si>
  <si>
    <t>3-1</t>
  </si>
  <si>
    <t>3-1-1</t>
  </si>
  <si>
    <t>3-1-1-01</t>
  </si>
  <si>
    <t>3-1-1-01-01</t>
  </si>
  <si>
    <t>3-1-1-01-01-01</t>
  </si>
  <si>
    <t>3-1-1-01-01-01-0001</t>
  </si>
  <si>
    <t>3-1-1-01-01-01-0004</t>
  </si>
  <si>
    <t>3-1-1-01-01-01-0005</t>
  </si>
  <si>
    <t>3-1-1-01-01-01-0006</t>
  </si>
  <si>
    <t>3-1-1-01-01-01-0007</t>
  </si>
  <si>
    <t>3-1-1-01-01-01-0008</t>
  </si>
  <si>
    <t>3-1-1-01-01-01-0010</t>
  </si>
  <si>
    <t>3-1-1-01-01-01-0011</t>
  </si>
  <si>
    <t>3-1-1-01-01-02</t>
  </si>
  <si>
    <t>3-1-1-01-01-02-0001</t>
  </si>
  <si>
    <t>3-1-1-01-01-02-0002</t>
  </si>
  <si>
    <t>3-1-1-01-01-02-0003</t>
  </si>
  <si>
    <t>3-1-1-01-02</t>
  </si>
  <si>
    <t>3-1-1-01-02-01</t>
  </si>
  <si>
    <t>3-1-1-01-02-01-0001</t>
  </si>
  <si>
    <t>3-1-1-01-02-01-0002</t>
  </si>
  <si>
    <t>3-1-1-01-02-02</t>
  </si>
  <si>
    <t>3-1-1-01-02-02-0002</t>
  </si>
  <si>
    <t>3-1-1-01-02-03</t>
  </si>
  <si>
    <t>3-1-1-01-02-03-0001</t>
  </si>
  <si>
    <t>3-1-1-01-02-03-0002</t>
  </si>
  <si>
    <t>3-1-1-01-02-04</t>
  </si>
  <si>
    <t>3-1-1-01-02-04-0001</t>
  </si>
  <si>
    <t>3-1-1-01-02-05</t>
  </si>
  <si>
    <t>3-1-1-01-02-05-0002</t>
  </si>
  <si>
    <t>3-1-1-01-02-06</t>
  </si>
  <si>
    <t>3-1-1-01-02-06-0001</t>
  </si>
  <si>
    <t>3-1-1-01-02-07</t>
  </si>
  <si>
    <t>3-1-1-01-02-07-0001</t>
  </si>
  <si>
    <t>3-1-1-01-02-08</t>
  </si>
  <si>
    <t>3-1-1-01-02-08-0001</t>
  </si>
  <si>
    <t>3-1-1-01-02-09</t>
  </si>
  <si>
    <t>3-1-1-01-02-09-0001</t>
  </si>
  <si>
    <t>3-1-1-01-03</t>
  </si>
  <si>
    <t>3-1-1-01-03-01</t>
  </si>
  <si>
    <t>3-1-1-01-03-02</t>
  </si>
  <si>
    <t>3-1-1-01-03-05</t>
  </si>
  <si>
    <t>3-1-1-01-03-07</t>
  </si>
  <si>
    <t>3-1-2</t>
  </si>
  <si>
    <t>3-1-2-01</t>
  </si>
  <si>
    <t>3-1-2-01-01</t>
  </si>
  <si>
    <t>3-1-2-01-01-01</t>
  </si>
  <si>
    <t>3-1-2-01-01-01-0003</t>
  </si>
  <si>
    <t>3-1-2-01-01-01-0005</t>
  </si>
  <si>
    <t>3-1-2-01-01-01-0006</t>
  </si>
  <si>
    <t>3-1-2-02</t>
  </si>
  <si>
    <t>3-1-2-02-01</t>
  </si>
  <si>
    <t>3-1-2-02-01-01</t>
  </si>
  <si>
    <t>3-1-2-02-01-01-0005</t>
  </si>
  <si>
    <t>3-1-2-02-01-01-0006</t>
  </si>
  <si>
    <t>3-1-2-02-01-02</t>
  </si>
  <si>
    <t>3-1-2-02-01-02-0002</t>
  </si>
  <si>
    <t>3-1-2-02-01-02-0003</t>
  </si>
  <si>
    <t>3-1-2-02-01-02-0006</t>
  </si>
  <si>
    <t>3-1-2-02-01-02-0008</t>
  </si>
  <si>
    <t>3-1-2-02-02</t>
  </si>
  <si>
    <t>3-1-2-02-02-01</t>
  </si>
  <si>
    <t>3-1-2-02-02-01-0002</t>
  </si>
  <si>
    <t>3-1-2-02-02-01-0004</t>
  </si>
  <si>
    <t>3-1-2-02-02-01-0006</t>
  </si>
  <si>
    <t>3-1-2-02-02-01-0006-001</t>
  </si>
  <si>
    <t>3-1-2-02-02-02</t>
  </si>
  <si>
    <t>3-1-2-02-02-02-0001</t>
  </si>
  <si>
    <t>3-1-2-02-02-02-0001-007</t>
  </si>
  <si>
    <t>3-1-2-02-02-02-0001-009</t>
  </si>
  <si>
    <t>3-1-2-02-02-02-0001-010</t>
  </si>
  <si>
    <t>3-1-2-02-02-02-0001-011</t>
  </si>
  <si>
    <t>3-1-2-02-02-02-0001-012</t>
  </si>
  <si>
    <t>3-1-2-02-02-02-0002</t>
  </si>
  <si>
    <t>3-1-2-02-02-02-0002-001</t>
  </si>
  <si>
    <t>3-1-2-02-02-02-0003</t>
  </si>
  <si>
    <t>3-1-2-02-02-02-0003-005</t>
  </si>
  <si>
    <t>3-1-2-02-02-03</t>
  </si>
  <si>
    <t>3-1-2-02-02-03-0002</t>
  </si>
  <si>
    <t>3-1-2-02-02-03-0002-001</t>
  </si>
  <si>
    <t>3-1-2-02-02-03-0003</t>
  </si>
  <si>
    <t>3-1-2-02-02-03-0003-001</t>
  </si>
  <si>
    <t>3-1-2-02-02-03-0003-004</t>
  </si>
  <si>
    <t>3-1-2-02-02-03-0003-013</t>
  </si>
  <si>
    <t>3-1-2-02-02-03-0004</t>
  </si>
  <si>
    <t>3-1-2-02-02-03-0004-001</t>
  </si>
  <si>
    <t>3-1-2-02-02-03-0004-002</t>
  </si>
  <si>
    <t>3-1-2-02-02-03-0004-004</t>
  </si>
  <si>
    <t>3-1-2-02-02-03-0004-007</t>
  </si>
  <si>
    <t>3-1-2-02-02-03-0005</t>
  </si>
  <si>
    <t>3-1-2-02-02-03-0005-001</t>
  </si>
  <si>
    <t>3-1-2-02-02-03-0005-002</t>
  </si>
  <si>
    <t>3-1-2-02-02-03-0005-003</t>
  </si>
  <si>
    <t>3-1-2-02-02-03-0005-006</t>
  </si>
  <si>
    <t>3-1-2-02-02-03-0006</t>
  </si>
  <si>
    <t>3-1-2-02-02-03-0006-003</t>
  </si>
  <si>
    <t>3-1-2-02-02-03-0006-005</t>
  </si>
  <si>
    <t>3-1-2-02-02-03-0006-012</t>
  </si>
  <si>
    <t>3-1-2-02-02-03-0006-014</t>
  </si>
  <si>
    <t>3-1-2-02-02-04</t>
  </si>
  <si>
    <t>3-1-2-02-02-04-0001</t>
  </si>
  <si>
    <t>3-1-2-02-02-04-0001-001</t>
  </si>
  <si>
    <t>3-1-2-02-02-04-0001-002</t>
  </si>
  <si>
    <t>3-1-2-02-02-04-0001-003</t>
  </si>
  <si>
    <t>3-1-2-02-02-05</t>
  </si>
  <si>
    <t>3-1-2-02-02-06</t>
  </si>
  <si>
    <t>3-1-2-02-02-07</t>
  </si>
  <si>
    <t>3-1-2-02-02-08</t>
  </si>
  <si>
    <t>3-1-3</t>
  </si>
  <si>
    <t>3-1-3-01</t>
  </si>
  <si>
    <t>3-1-3-01-03</t>
  </si>
  <si>
    <t>3-3</t>
  </si>
  <si>
    <t>3-3-1</t>
  </si>
  <si>
    <t>3-3-1-15</t>
  </si>
  <si>
    <t>3-3-1-15-01</t>
  </si>
  <si>
    <t>3-3-1-15-01-11</t>
  </si>
  <si>
    <t>3-3-1-15-01-11-0997</t>
  </si>
  <si>
    <t>3-3-1-15-01-11-1008</t>
  </si>
  <si>
    <t>3-3-1-15-01-11-1011</t>
  </si>
  <si>
    <t>3-3-1-15-02</t>
  </si>
  <si>
    <t>3-3-1-15-02-17</t>
  </si>
  <si>
    <t>3-3-1-15-02-17-0992</t>
  </si>
  <si>
    <t>3-3-1-15-03</t>
  </si>
  <si>
    <t>3-3-1-15-03-25</t>
  </si>
  <si>
    <t>3-3-1-15-03-25-0987</t>
  </si>
  <si>
    <t>3-3-1-15-03-25-1016</t>
  </si>
  <si>
    <t>3-3-1-15-03-25-1137</t>
  </si>
  <si>
    <t>3-3-1-15-07</t>
  </si>
  <si>
    <t>3-3-1-15-07-42</t>
  </si>
  <si>
    <t>3-3-1-15-07-42-1009</t>
  </si>
  <si>
    <t>3-3-1-15-07-43</t>
  </si>
  <si>
    <t>3-3-1-15-07-43-1012</t>
  </si>
  <si>
    <t>3-3-1-15-07-44</t>
  </si>
  <si>
    <t>3-3-1-15-07-44-1007</t>
  </si>
  <si>
    <t>3-3-1-15-07-45</t>
  </si>
  <si>
    <t>3-3-1-15-07-45-1018</t>
  </si>
  <si>
    <t>3-3-1-15-01-11-1008-126</t>
  </si>
  <si>
    <t>Política de emprendimiento e industrias culturales y creativas</t>
  </si>
  <si>
    <t>3-3-1-15-01-11-1008-127</t>
  </si>
  <si>
    <t>Programa de Estímulos</t>
  </si>
  <si>
    <t>3-3-1-15-01-11-1011-125</t>
  </si>
  <si>
    <t>Plan Distrital de lectura y escritura</t>
  </si>
  <si>
    <t>3-3-1-15-03-25-0987-156</t>
  </si>
  <si>
    <t>Cultura ciudadana para la convivencia</t>
  </si>
  <si>
    <t>3-3-1-15-03-25-1016-157</t>
  </si>
  <si>
    <t>Intervención integral en territorios y poblaciones priorizadas a través de cultura, recreación y deporte</t>
  </si>
  <si>
    <t>3-3-1-15-03-25-1137-157</t>
  </si>
  <si>
    <t>Fortalecimiento a la Gestión pública efectiva y eficiente</t>
  </si>
  <si>
    <t>3-3-1-15-07-42-1009-185</t>
  </si>
  <si>
    <t>Fortalecimiento a la gestión</t>
  </si>
  <si>
    <t>3-3-1-15-07-43-1012-189</t>
  </si>
  <si>
    <t>3-3-1-15-07-44-1007-192</t>
  </si>
  <si>
    <t>Fortalecimiento institucional a través del uso de TIC</t>
  </si>
  <si>
    <t>3-3-1-15-07-45-1018-196</t>
  </si>
  <si>
    <t>Fortalecimiento local, gobernabilidad, gobernanza y participación ciudadana</t>
  </si>
  <si>
    <t>3-3-1-15-01-11-0997-124</t>
  </si>
  <si>
    <t>Formación para la transformación del ser</t>
  </si>
  <si>
    <t>3-3-1-15-02-17-0992-139</t>
  </si>
  <si>
    <t>Gestión de infraestructura cultural y deportiva nueva, rehabilitada y recuperada</t>
  </si>
  <si>
    <t>3-3-1-16</t>
  </si>
  <si>
    <t xml:space="preserve">3-3-1-16-01                                                                             Hacer un nuevo contrato social con igualdad de oportunidades para la inclusión social, productiva y política                                                                                                                                                                                                                                                                                                                                                                                                                                     .00               48,966,987,684.00               48,966,987,684.00               48,966,987,684.00                             .00               48,966,987,684.00                  376,698,952.00                  376,698,952.00             .77                    1,800,200.00                    1,800,200.00             .00                                                                                                                                                                                                                                                                                                                                                                                                                                                                                                                                                                                                                                                                                                                                                                                                                                                                                                                                                                                                                                                                                                    </t>
  </si>
  <si>
    <t xml:space="preserve">3-3-1-16-01-01                                                                          Subsidios y transferencias para la equidad                                                                                                                                                                                                                                                                                                                                                                                                                                                                                                       .00               14,076,479,494.00               14,076,479,494.00               14,076,479,494.00                             .00               14,076,479,494.00                             .00                             .00             .00                             .00                             .00             .00                                                                                                                                                                                                                                                                                                                                                                                                                                                                                                                                                                                                                                                                                                                                                                                                                                                                                                                                                                                                                                                                                                    </t>
  </si>
  <si>
    <t xml:space="preserve">3-3-1-16-01-01-7885                                                                     Aportes para los creadores y gestores culturales de Bogotá                                                                                                                                                                                                                                                                                                                                                                                                                                                                                       .00               14,076,479,494.00               14,076,479,494.00               14,076,479,494.00                             .00               14,076,479,494.00                             .00                             .00             .00                             .00                             .00             .00                                                                                                                                                                                                                                                                                                                                                                                                                                                                                                                                                                                                                                                                                                                                                                                                                                                                                                                                                                                                                                                                                                    </t>
  </si>
  <si>
    <t xml:space="preserve">3-3-1-16-01-15                                                                          Plan Distrital de Lectura, Escritura y oralidad: Leer para la vida                                                                                                                                                                                                                                                                                                                                                                                                                                                                               .00               18,025,751,817.00               18,025,751,817.00               18,025,751,817.00                             .00               18,025,751,817.00                             .00                             .00             .00                             .00                             .00             .00                                                                                                                                                                                                                                                                                                                                                                                                                                                                                                                                                                                                                                                                                                                                                                                                                                                                                                                                                                                                                                                                                                    </t>
  </si>
  <si>
    <t xml:space="preserve">3-3-1-16-01-15-7880                                                                     Fortalecimiento de la inclusión a la Cultura Escrita de todos los habitantes de Bogotá                                                                                                                                                                                                                                                                                                                                                                                                                                                           .00               18,025,751,817.00               18,025,751,817.00               18,025,751,817.00                             .00               18,025,751,817.00                             .00                             .00             .00                             .00                             .00             .00                                                                                                                                                                                                                                                                                                                                                                                                                                                                                                                                                                                                                                                                                                                                                                                                                                                                                                                                                                                                                                                                                                    </t>
  </si>
  <si>
    <t xml:space="preserve">3-3-1-16-01-20                                                                          Bogotá, referente en cultura, deporte, recreación y actividad física, con parques para el desarrollo y la salud                                                                                                                                                                                                                                                                                                                                                                                                                                  .00                  264,571,500.00                  264,571,500.00                  264,571,500.00                             .00                  264,571,500.00                             .00                             .00             .00                             .00                             .00             .00                                                                                                                                                                                                                                                                                                                                                                                                                                                                                                                                                                                                                                                                                                                                                                                                                                                                                                                                                                                                                                                                                                    </t>
  </si>
  <si>
    <t xml:space="preserve">3-3-1-16-01-20-7656                                                                     Generación de una Estrategia de Internacionalización del Sector Cultura, Recreación y Deporte para la ciudad de Bogotá                                                                                                                                                                                                                                                                                                                                                                                                                           .00                   60,000,000.00                   60,000,000.00                   60,000,000.00                             .00                   60,000,000.00                             .00                             .00             .00                             .00                             .00             .00                                                                                                                                                                                                                                                                                                                                                                                                                                                                                                                                                                                                                                                                                                                                                                                                                                                                                                                                                                                                                                                                                                    </t>
  </si>
  <si>
    <t xml:space="preserve">3-3-1-16-01-20-7884                                                                     Formación y cualificación para agentes culturales y ciudadanía en Bogotá                                                                                                                                                                                                                                                                                                                                                                                                                                                                         .00                  204,571,500.00                  204,571,500.00                  204,571,500.00                             .00                  204,571,500.00                             .00                             .00             .00                             .00                             .00             .00                                                                                                                                                                                                                                                                                                                                                                                                                                                                                                                                                                                                                                                                                                                                                                                                                                                                                                                                                                                                                                                                                                    </t>
  </si>
  <si>
    <t xml:space="preserve">3-3-1-16-01-21                                                                          Creación y vida cotidiana: Apropiación ciudadana del arte, la cultura y el patrimonio, para la democracia cultural                                                                                                                                                                                                                                                                                                                                                                                                                               .00               15,330,309,637.00               15,330,309,637.00               15,330,309,637.00                             .00               15,330,309,637.00                  376,698,952.00                  376,698,952.00            2.46                    1,800,200.00                    1,800,200.00             .01                                                                                                                                                                                                                                                                                                                                                                                                                                                                                                                                                                                                                                                                                                                                                                                                                                                                                                                                                                                                                                                                                                    </t>
  </si>
  <si>
    <t xml:space="preserve">3-3-1-16-01-21-7648                                                                     Fortalecimiento estratégico de la gestión cultural territorial, poblacional y de la participación incidente en Bogotá                                                                                                                                                                                                                                                                                                                                                                                                                            .00                1,500,234,065.00                1,500,234,065.00                1,500,234,065.00                             .00                1,500,234,065.00                   68,898,752.00                   68,898,752.00            4.59                             .00                             .00             .00                                                                                                                                                                                                                                                                                                                                                                                                                                                                                                                                                                                                                                                                                                                                                                                                                                                                                                                                                                                                                                                                                                    </t>
  </si>
  <si>
    <t xml:space="preserve">3-3-1-16-01-21-7650                                                                     Fortalecimiento de los procesos de fomento cultural para la gestión incluyente en Cultura para la vida cotidiana en Bogotá D.C.                                                                                                                                                                                                                                                                                                                                                                                                                  .00               12,473,751,949.00               12,473,751,949.00               12,473,751,949.00                             .00               12,473,751,949.00                  306,000,000.00                  306,000,000.00            2.45                             .00                             .00             .00                                                                                                                                                                                                                                                                                                                                                                                                                                                                                                                                                                                                                                                                                                                                                                                                                                                                                                                                                                                                                                                                                                    </t>
  </si>
  <si>
    <t xml:space="preserve">3-3-1-16-01-21-7654                                                                     Mejoramiento de la infraestructura cultural en la ciudad de Bogotá                                                                                                                                                                                                                                                                                                                                                                                                                                                                               .00                1,317,303,233.00                1,317,303,233.00                1,317,303,233.00                             .00                1,317,303,233.00                      956,800.00                      956,800.00             .07                      956,800.00                      956,800.00             .07                                                                                                                                                                                                                                                                                                                                                                                                                                                                                                                                                                                                                                                                                                                                                                                                                                                                                                                                                                                                                                                                                                    </t>
  </si>
  <si>
    <t xml:space="preserve">3-3-1-16-01-21-7886                                                                     Reconocimiento y valoración del patrimonio material e inmaterial de Bogotá                                                                                                                                                                                                                                                                                                                                                                                                                                                                       .00                   39,020,390.00                   39,020,390.00                   39,020,390.00                             .00                   39,020,390.00                      843,400.00                      843,400.00            2.16                      843,400.00                      843,400.00            2.16                                                                                                                                                                                                                                                                                                                                                                                                                                                                                                                                                                                                                                                                                                                                                                                                                                                                                                                                                                                                                                                                                                    </t>
  </si>
  <si>
    <t xml:space="preserve">3-3-1-16-01-24                                                                          Bogotá región emprendedora e innovadora                                                                                                                                                                                                                                                                                                                                                                                                                                                                                                          .00                1,269,875,236.00                1,269,875,236.00                1,269,875,236.00                             .00                1,269,875,236.00                             .00                             .00             .00                             .00                             .00             .00                                                                                                                                                                                                                                                                                                                                                                                                                                                                                                                                                                                                                                                                                                                                                                                                                                                                                                                                                                                                                                                                                                    </t>
  </si>
  <si>
    <t xml:space="preserve">3-3-1-16-01-24-7881                                                                     Generación de desarrollo social y económico sostenible a través de actividades culturales y creativas en Bogotá                                                                                                                                                                                                                                                                                                                                                                                                                                  .00                1,136,375,000.00                1,136,375,000.00                1,136,375,000.00                             .00                1,136,375,000.00                             .00                             .00             .00                             .00                             .00             .00                                                                                                                                                                                                                                                                                                                                                                                                                                                                                                                                                                                                                                                                                                                                                                                                                                                                                                                                                                                                                                                                                                    </t>
  </si>
  <si>
    <t xml:space="preserve">3-3-1-16-01-24-7887                                                                     Implementación de una estrategia de arte en espacio publico en Bogotá                                                                                                                                                                                                                                                                                                                                                                                                                                                                            .00                  133,500,236.00                  133,500,236.00                  133,500,236.00                             .00                  133,500,236.00                             .00                             .00             .00                             .00                             .00             .00                                                                                                                                                                                                                                                                                                                                                                                                                                                                                                                                                                                                                                                                                                                                                                                                                                                                                                                                                                                                                                                                                                    </t>
  </si>
  <si>
    <t xml:space="preserve">3-3-1-16-03                                                                             Inspirar confianza y legitimidad para vivir sin miedo y ser epicentro de cultura ciudadana, paz y reconciliación                                                                                                                                                                                                                                                                                                                                                                                                                                 .00                  655,143,045.00                  655,143,045.00                  655,143,045.00                             .00                  655,143,045.00                             .00                             .00             .00                             .00                             .00             .00                                                                                                                                                                                                                                                                                                                                                                                                                                                                                                                                                                                                                                                                                                                                                                                                                                                                                                                                                                                                                                                                                                    </t>
  </si>
  <si>
    <t xml:space="preserve">3-3-1-16-03-45                                                                          Espacio público más seguro y construido colectivamente                                                                                                                                                                                                                                                                                                                                                                                                                                                                                           .00                  655,143,045.00                  655,143,045.00                  655,143,045.00                             .00                  655,143,045.00                             .00                             .00             .00                             .00                             .00             .00                                                                                                                                                                                                                                                                                                                                                                                                                                                                                                                                                                                                                                                                                                                                                                                                                                                                                                                                                                                                                                                                                                    </t>
  </si>
  <si>
    <t xml:space="preserve">3-3-1-16-03-45-7610                                                                     Transformación social y cultural de entornos y territorios para la construcción de paz en Bogotá                                                                                                                                                                                                                                                                                                                                                                                                                                                 .00                  655,143,045.00                  655,143,045.00                  655,143,045.00                             .00                  655,143,045.00                             .00                             .00             .00                             .00                             .00             .00                                                                                                                                                                                                                                                                                                                                                                                                                                                                                                                                                                                                                                                                                                                                                                                                                                                                                                                                                                                                                                                                                                    </t>
  </si>
  <si>
    <t xml:space="preserve">3-3-1-16-05                                                                             Construir Bogotá Región con gobierno abierto, transparente y ciudadanía consciente                                                                                                                                                                                                                                                                                                                                                                                                                                                               .00                6,110,050,349.00                6,110,050,349.00                6,110,050,349.00                             .00                6,110,050,349.00                  130,263,173.00                  130,263,173.00            2.13                             .00                             .00             .00                                                                                                                                                                                                                                                                                                                                                                                                                                                                                                                                                                                                                                                                                                                                                                                                                                                                                                                                                                                                                                                                                                    </t>
  </si>
  <si>
    <t xml:space="preserve">3-3-1-16-05-55                                                                          Fortalecimiento de Cultura Ciudadana y su institucionalidad                                                                                                                                                                                                                                                                                                                                                                                                                                                                                      .00                3,605,500,000.00                3,605,500,000.00                3,605,500,000.00                             .00                3,605,500,000.00                             .00                             .00             .00                             .00                             .00             .00                                                                                                                                                                                                                                                                                                                                                                                                                                                                                                                                                                                                                                                                                                                                                                                                                                                                                                                                                                                                                                                                                                    </t>
  </si>
  <si>
    <t xml:space="preserve">3-3-1-16-05-55-7879                                                                     Fortalecimiento de la Cultura Ciudadana y su Institucionalidad en Bogotá                                                                                                                                                                                                                                                                                                                                                                                                                                                                         .00                3,605,500,000.00                3,605,500,000.00                3,605,500,000.00                             .00                3,605,500,000.00                             .00                             .00             .00                             .00                             .00             .00                                                                                                                                                                                                                                                                                                                                                                                                                                                                                                                                                                                                                                                                                                                                                                                                                                                                                                                                                                                                                                                                                                    </t>
  </si>
  <si>
    <t xml:space="preserve">3-3-1-16-05-56                                                                          Gestión Pública Efectiva                                                                                                                                                                                                                                                                                                                                                                                                                                                                                                                         .00                2,504,550,349.00                2,504,550,349.00                2,504,550,349.00                             .00                2,504,550,349.00                  130,263,173.00                  130,263,173.00            5.20                             .00                             .00             .00                                                                                                                                                                                                                                                                                                                                                                                                                                                                                                                                                                                                                                                                                                                                                                                                                                                                                                                                                                                                                                                                                                    </t>
  </si>
  <si>
    <t xml:space="preserve">3-3-1-16-05-56-7646                                                                     Fortalecimiento a la gestión, la innovación tecnológica y la comunicación pública de la Secretaría de Cultura, Recreación y Deporte de Bogotá                                                                                                                                                                                                                                                                                                                                                                                                    .00                2,504,550,349.00                2,504,550,349.00                2,504,550,349.00                             .00                2,504,550,349.00                  130,263,173.00                  130,263,173.00            5.20                             .00                             .00             .00                                                                                                                                                           </t>
  </si>
  <si>
    <t>Hacer un nuevo contrato social con igualdad de oportunidades para la inclusión social, productiva y política</t>
  </si>
  <si>
    <t>Un Nuevo Contrato Social y Ambiental para la Bogotá del  Siglo XXI</t>
  </si>
  <si>
    <t xml:space="preserve">Subsidios y transferencias para la equidad      </t>
  </si>
  <si>
    <t>Plan Distrital de Lectura, Escritura y oralidad: Leer para la vida</t>
  </si>
  <si>
    <t xml:space="preserve">Fortalecimiento de la inclusión a la Cultura Escrita de todos los habitantes de Bogotá   </t>
  </si>
  <si>
    <t xml:space="preserve"> Bogotá, referente en cultura, deporte, recreación y actividad física, con parques para el desarrollo y la salud       </t>
  </si>
  <si>
    <t xml:space="preserve">Generación de una Estrategia de Internacionalización del Sector Cultura, Recreación y Deporte para la ciudad de Bogotá    </t>
  </si>
  <si>
    <t xml:space="preserve">Formación y cualificación para agentes culturales y ciudadanía en Bogotá      </t>
  </si>
  <si>
    <t>Creación y vida cotidiana: apropiación ciudadana del arte, la cultura y el patrimonio, para la democracia cultural.</t>
  </si>
  <si>
    <t>Fortalecimiento estratégico de la gestión cultural territorial, poblacional y de la participación incidente en Bogotá</t>
  </si>
  <si>
    <t>Fortalecimiento de los procesos de fomento cultural para la gestión incluyente en Cultura para la vida cotidiana en Bogotá D. C.</t>
  </si>
  <si>
    <t xml:space="preserve">Mejoramiento de la infraestructura cultural en la ciudad de Bogotá </t>
  </si>
  <si>
    <t>Reconocimiento y valoración del patrimonio material e inmaterial de Bogotá</t>
  </si>
  <si>
    <t xml:space="preserve">Bogotá región emprendedora e innovadora   </t>
  </si>
  <si>
    <t>Generación de desarrollo social y económico sostenible a través de actividades culturales y creativas en Bogotá</t>
  </si>
  <si>
    <t xml:space="preserve"> Implementación de una estrategia de arte en espacio publico en Bogotá</t>
  </si>
  <si>
    <t>Inspirar confianza y legitimidad para vivir sin miedo y ser epicentro de cultura ciudadana, paz y reconciliación</t>
  </si>
  <si>
    <t>Espacio público más seguro y construido colectivamente</t>
  </si>
  <si>
    <t>Transformación social y cultural de entornos y territorios para la construcción de paz en Bogotá</t>
  </si>
  <si>
    <t xml:space="preserve">Construir Bogotá Región con gobierno abierto, transparente y ciudadanía consciente </t>
  </si>
  <si>
    <t>Fortalecimiento de Cultura Ciudadana y su institucionalidad</t>
  </si>
  <si>
    <t xml:space="preserve"> Fortalecimiento de la Cultura Ciudadana y su Institucionalidad en Bogotá</t>
  </si>
  <si>
    <t>Gestión Pública Efectiva</t>
  </si>
  <si>
    <t xml:space="preserve">Fortalecimiento a la gestión, la innovación tecnológica y la comunicación pública de la Secretaría de Cultura, Recreación y Deporte de Bogotá  </t>
  </si>
  <si>
    <t xml:space="preserve">Aportes para los creadores y gestores culturales de Bogotá   </t>
  </si>
  <si>
    <t>VIGENCIA JULIO DE 2020</t>
  </si>
  <si>
    <t>Modernización administrativa</t>
  </si>
  <si>
    <t>SISTEMA DE PRESUPUESTO DISTRITAL - PREDIS</t>
  </si>
  <si>
    <t>ENTIDAD 119 - SECRETARÍA DE CULTURA, RECREACIÓN Y DEPORTE.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</si>
</sst>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_-;\-&quot;$&quot;* #,##0_-;_-&quot;$&quot;* &quot;-&quot;_-;_-@_-"/>
    <numFmt numFmtId="165" formatCode="0.0"/>
  </numFmts>
  <fonts count="11" x14ac:knownFonts="1">
    <font>
      <sz val="11"/>
      <color theme="1"/>
      <name val="Calibri"/>
      <family val="2"/>
      <scheme val="minor"/>
    </font>
    <font>
      <b/>
      <sz val="9"/>
      <color indexed="63"/>
      <name val="Arial"/>
      <family val="2"/>
    </font>
    <font>
      <b/>
      <sz val="9"/>
      <name val="Arial"/>
      <family val="2"/>
    </font>
    <font>
      <sz val="9"/>
      <color theme="1"/>
      <name val="Calibri"/>
      <family val="2"/>
      <scheme val="minor"/>
    </font>
    <font>
      <sz val="11"/>
      <color theme="1"/>
      <name val="Calibri"/>
      <family val="2"/>
      <scheme val="minor"/>
    </font>
    <font>
      <sz val="8"/>
      <color theme="1"/>
      <name val="Calibri"/>
      <family val="2"/>
      <scheme val="minor"/>
    </font>
    <font>
      <sz val="8"/>
      <name val="Calibri"/>
      <family val="2"/>
      <scheme val="minor"/>
    </font>
    <font>
      <b/>
      <sz val="9"/>
      <color theme="1"/>
      <name val="Calibri"/>
      <family val="2"/>
      <scheme val="minor"/>
    </font>
    <font>
      <i/>
      <sz val="9"/>
      <color theme="1"/>
      <name val="Calibri"/>
      <family val="2"/>
      <scheme val="minor"/>
    </font>
    <font>
      <i/>
      <sz val="9"/>
      <color indexed="63"/>
      <name val="Arial"/>
      <family val="2"/>
    </font>
    <font>
      <i/>
      <sz val="9"/>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339966"/>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41" fontId="4" fillId="0" borderId="0" applyFont="0" applyFill="0" applyBorder="0" applyAlignment="0" applyProtection="0"/>
  </cellStyleXfs>
  <cellXfs count="64">
    <xf numFmtId="0" fontId="0" fillId="0" borderId="0" xfId="0"/>
    <xf numFmtId="3" fontId="0" fillId="0" borderId="0" xfId="0" applyNumberFormat="1"/>
    <xf numFmtId="0" fontId="0" fillId="0" borderId="0" xfId="0" applyAlignment="1">
      <alignment horizontal="right"/>
    </xf>
    <xf numFmtId="0" fontId="3" fillId="0" borderId="0" xfId="0" applyFont="1"/>
    <xf numFmtId="3" fontId="0" fillId="2" borderId="0" xfId="0" applyNumberFormat="1" applyFill="1" applyAlignment="1">
      <alignment horizontal="right"/>
    </xf>
    <xf numFmtId="0" fontId="0" fillId="2" borderId="0" xfId="0" applyFill="1" applyAlignment="1">
      <alignment horizontal="right"/>
    </xf>
    <xf numFmtId="164" fontId="0" fillId="0" borderId="0" xfId="1" applyFont="1" applyAlignment="1">
      <alignment horizontal="right"/>
    </xf>
    <xf numFmtId="0" fontId="0" fillId="3" borderId="0" xfId="0" applyFill="1"/>
    <xf numFmtId="3" fontId="0" fillId="3" borderId="0" xfId="0" applyNumberFormat="1" applyFill="1" applyAlignment="1">
      <alignment horizontal="right"/>
    </xf>
    <xf numFmtId="0" fontId="0" fillId="3" borderId="0" xfId="0" applyFill="1" applyAlignment="1">
      <alignment horizontal="right"/>
    </xf>
    <xf numFmtId="0" fontId="5" fillId="0" borderId="0" xfId="0" applyFont="1"/>
    <xf numFmtId="0" fontId="2" fillId="0" borderId="0" xfId="0" applyFont="1"/>
    <xf numFmtId="0" fontId="3" fillId="0" borderId="0" xfId="0" applyFont="1" applyAlignment="1">
      <alignment horizontal="justify"/>
    </xf>
    <xf numFmtId="3" fontId="3" fillId="0" borderId="0" xfId="0" applyNumberFormat="1" applyFont="1"/>
    <xf numFmtId="3" fontId="3" fillId="3" borderId="0" xfId="0" applyNumberFormat="1" applyFont="1" applyFill="1"/>
    <xf numFmtId="3" fontId="3" fillId="0" borderId="0" xfId="0" applyNumberFormat="1" applyFont="1" applyAlignment="1">
      <alignment horizontal="right"/>
    </xf>
    <xf numFmtId="41" fontId="3" fillId="0" borderId="0" xfId="2" applyFont="1" applyAlignment="1">
      <alignment horizontal="right"/>
    </xf>
    <xf numFmtId="41" fontId="0" fillId="0" borderId="0" xfId="2" applyFont="1" applyAlignment="1">
      <alignment horizontal="right"/>
    </xf>
    <xf numFmtId="0" fontId="0" fillId="4" borderId="0" xfId="0" applyFill="1"/>
    <xf numFmtId="0" fontId="3" fillId="4" borderId="1" xfId="0" applyFont="1" applyFill="1" applyBorder="1" applyAlignment="1">
      <alignment vertical="top"/>
    </xf>
    <xf numFmtId="0" fontId="3" fillId="4" borderId="1" xfId="0" applyFont="1" applyFill="1" applyBorder="1" applyAlignment="1">
      <alignment horizontal="justify" vertical="top"/>
    </xf>
    <xf numFmtId="3" fontId="3" fillId="4" borderId="1" xfId="0" applyNumberFormat="1" applyFont="1" applyFill="1" applyBorder="1" applyAlignment="1">
      <alignment vertical="top"/>
    </xf>
    <xf numFmtId="2" fontId="3" fillId="4" borderId="1" xfId="0" applyNumberFormat="1" applyFont="1" applyFill="1" applyBorder="1" applyAlignment="1">
      <alignment horizontal="right" vertical="top"/>
    </xf>
    <xf numFmtId="3" fontId="3" fillId="4" borderId="1" xfId="0" applyNumberFormat="1" applyFont="1" applyFill="1" applyBorder="1" applyAlignment="1">
      <alignment horizontal="right" vertical="top"/>
    </xf>
    <xf numFmtId="41" fontId="3" fillId="4" borderId="1" xfId="2" applyFont="1" applyFill="1" applyBorder="1" applyAlignment="1">
      <alignment horizontal="right" vertical="top"/>
    </xf>
    <xf numFmtId="0" fontId="0" fillId="5" borderId="0" xfId="0" applyFill="1"/>
    <xf numFmtId="41" fontId="3" fillId="0" borderId="1" xfId="2" applyFont="1" applyBorder="1" applyAlignment="1">
      <alignment horizontal="right" vertical="top"/>
    </xf>
    <xf numFmtId="3" fontId="0" fillId="4" borderId="0" xfId="0" applyNumberFormat="1" applyFill="1"/>
    <xf numFmtId="0" fontId="3" fillId="4" borderId="0" xfId="0" applyFont="1" applyFill="1"/>
    <xf numFmtId="0" fontId="2" fillId="0" borderId="0" xfId="0" applyFont="1" applyAlignment="1"/>
    <xf numFmtId="0" fontId="2" fillId="0" borderId="0" xfId="0" applyFont="1" applyAlignment="1">
      <alignment horizontal="left"/>
    </xf>
    <xf numFmtId="0" fontId="1" fillId="6" borderId="1" xfId="0" applyFont="1" applyFill="1" applyBorder="1" applyAlignment="1">
      <alignment horizontal="center" vertical="center"/>
    </xf>
    <xf numFmtId="0" fontId="9" fillId="6" borderId="1" xfId="0" applyFont="1" applyFill="1" applyBorder="1" applyAlignment="1">
      <alignment horizontal="center" vertical="center"/>
    </xf>
    <xf numFmtId="3" fontId="10" fillId="6" borderId="1" xfId="0" applyNumberFormat="1" applyFont="1" applyFill="1" applyBorder="1" applyAlignment="1">
      <alignment horizontal="center" vertical="center"/>
    </xf>
    <xf numFmtId="4" fontId="9" fillId="6" borderId="1" xfId="0" applyNumberFormat="1" applyFont="1" applyFill="1" applyBorder="1" applyAlignment="1">
      <alignment horizontal="right" vertical="center" wrapText="1"/>
    </xf>
    <xf numFmtId="165" fontId="9" fillId="6" borderId="1" xfId="0" applyNumberFormat="1" applyFont="1" applyFill="1" applyBorder="1" applyAlignment="1">
      <alignment horizontal="center" vertical="center"/>
    </xf>
    <xf numFmtId="3" fontId="10" fillId="6" borderId="2" xfId="0" applyNumberFormat="1" applyFont="1" applyFill="1" applyBorder="1" applyAlignment="1">
      <alignment horizontal="right" vertical="center"/>
    </xf>
    <xf numFmtId="41" fontId="10" fillId="6" borderId="3" xfId="2" applyFont="1" applyFill="1" applyBorder="1" applyAlignment="1">
      <alignment horizontal="right" vertical="center"/>
    </xf>
    <xf numFmtId="3" fontId="10" fillId="6" borderId="3" xfId="0" applyNumberFormat="1" applyFont="1" applyFill="1" applyBorder="1" applyAlignment="1">
      <alignment horizontal="center" vertical="center"/>
    </xf>
    <xf numFmtId="4" fontId="9" fillId="6" borderId="1" xfId="0" applyNumberFormat="1" applyFont="1" applyFill="1" applyBorder="1" applyAlignment="1">
      <alignment horizontal="center" vertical="center"/>
    </xf>
    <xf numFmtId="0" fontId="3" fillId="6" borderId="1" xfId="0" applyFont="1" applyFill="1" applyBorder="1" applyAlignment="1">
      <alignment horizontal="justify" vertical="top"/>
    </xf>
    <xf numFmtId="3" fontId="3" fillId="6" borderId="1" xfId="0" applyNumberFormat="1" applyFont="1" applyFill="1" applyBorder="1" applyAlignment="1">
      <alignment vertical="top"/>
    </xf>
    <xf numFmtId="2" fontId="3" fillId="6" borderId="1" xfId="0" applyNumberFormat="1" applyFont="1" applyFill="1" applyBorder="1" applyAlignment="1">
      <alignment horizontal="right" vertical="top"/>
    </xf>
    <xf numFmtId="0" fontId="8" fillId="6" borderId="1" xfId="0" applyFont="1" applyFill="1" applyBorder="1" applyAlignment="1">
      <alignment horizontal="justify" vertical="top"/>
    </xf>
    <xf numFmtId="0" fontId="7" fillId="6" borderId="1" xfId="0" applyFont="1" applyFill="1" applyBorder="1" applyAlignment="1">
      <alignment horizontal="justify" vertical="top"/>
    </xf>
    <xf numFmtId="3" fontId="7" fillId="6" borderId="1" xfId="0" applyNumberFormat="1" applyFont="1" applyFill="1" applyBorder="1" applyAlignment="1">
      <alignment vertical="top"/>
    </xf>
    <xf numFmtId="2" fontId="7" fillId="6" borderId="1" xfId="0" applyNumberFormat="1" applyFont="1" applyFill="1" applyBorder="1" applyAlignment="1">
      <alignment horizontal="right" vertical="top"/>
    </xf>
    <xf numFmtId="0" fontId="7" fillId="6" borderId="1" xfId="0" quotePrefix="1" applyFont="1" applyFill="1" applyBorder="1" applyAlignment="1">
      <alignment vertical="top"/>
    </xf>
    <xf numFmtId="0" fontId="3" fillId="6" borderId="1" xfId="0" applyFont="1" applyFill="1" applyBorder="1" applyAlignment="1">
      <alignment vertical="top"/>
    </xf>
    <xf numFmtId="0" fontId="7" fillId="6" borderId="1" xfId="0" applyFont="1" applyFill="1" applyBorder="1" applyAlignment="1">
      <alignment vertical="top"/>
    </xf>
    <xf numFmtId="41" fontId="7" fillId="6" borderId="1" xfId="2" applyFont="1" applyFill="1" applyBorder="1" applyAlignment="1">
      <alignment horizontal="right" vertical="top"/>
    </xf>
    <xf numFmtId="41" fontId="3" fillId="6" borderId="1" xfId="2" applyFont="1" applyFill="1" applyBorder="1" applyAlignment="1">
      <alignment horizontal="right" vertical="top"/>
    </xf>
    <xf numFmtId="3" fontId="10" fillId="6" borderId="2" xfId="0" applyNumberFormat="1" applyFont="1" applyFill="1" applyBorder="1" applyAlignment="1">
      <alignment horizontal="center" vertical="center"/>
    </xf>
    <xf numFmtId="3" fontId="10" fillId="6" borderId="3" xfId="0" applyNumberFormat="1" applyFont="1" applyFill="1" applyBorder="1" applyAlignment="1">
      <alignment horizontal="center" vertical="center"/>
    </xf>
    <xf numFmtId="165" fontId="9" fillId="6" borderId="1" xfId="0"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2" fillId="0" borderId="4" xfId="0" applyFont="1" applyBorder="1" applyAlignment="1">
      <alignment horizontal="left"/>
    </xf>
    <xf numFmtId="0" fontId="2" fillId="0" borderId="0" xfId="0" applyFont="1" applyAlignment="1">
      <alignment horizontal="left"/>
    </xf>
    <xf numFmtId="3" fontId="3" fillId="4" borderId="1" xfId="2" applyNumberFormat="1" applyFont="1" applyFill="1" applyBorder="1" applyAlignment="1">
      <alignment horizontal="right" vertical="top"/>
    </xf>
    <xf numFmtId="2" fontId="3" fillId="6" borderId="1" xfId="2" applyNumberFormat="1" applyFont="1" applyFill="1" applyBorder="1" applyAlignment="1">
      <alignment horizontal="right" vertical="top"/>
    </xf>
    <xf numFmtId="3" fontId="3" fillId="6" borderId="1" xfId="0" applyNumberFormat="1" applyFont="1" applyFill="1" applyBorder="1" applyAlignment="1">
      <alignment horizontal="right" vertical="top"/>
    </xf>
    <xf numFmtId="0" fontId="0" fillId="5" borderId="0" xfId="0" applyFont="1" applyFill="1"/>
    <xf numFmtId="2" fontId="0" fillId="5" borderId="0" xfId="0" applyNumberFormat="1" applyFont="1" applyFill="1"/>
  </cellXfs>
  <cellStyles count="3">
    <cellStyle name="Millares [0]" xfId="2" builtinId="6"/>
    <cellStyle name="Moneda [0]" xfId="1" builtinId="7"/>
    <cellStyle name="Normal" xfId="0" builtinId="0"/>
  </cellStyles>
  <dxfs count="0"/>
  <tableStyles count="0" defaultTableStyle="TableStyleMedium2" defaultPivotStyle="PivotStyleLight16"/>
  <colors>
    <mruColors>
      <color rgb="FF99FF33"/>
      <color rgb="FF99FF66"/>
      <color rgb="FF339966"/>
      <color rgb="FFCCCC00"/>
      <color rgb="FFCC9900"/>
      <color rgb="FFCCFF99"/>
      <color rgb="FF003300"/>
      <color rgb="FFFFFF99"/>
      <color rgb="FF3366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5"/>
  <sheetViews>
    <sheetView tabSelected="1" topLeftCell="A4" zoomScaleNormal="100" workbookViewId="0">
      <pane xSplit="1" ySplit="7" topLeftCell="B11" activePane="bottomRight" state="frozen"/>
      <selection activeCell="A4" sqref="A4"/>
      <selection pane="topRight" activeCell="B4" sqref="B4"/>
      <selection pane="bottomLeft" activeCell="A8" sqref="A8"/>
      <selection pane="bottomRight" activeCell="A4" sqref="A4"/>
    </sheetView>
  </sheetViews>
  <sheetFormatPr baseColWidth="10" defaultRowHeight="15" x14ac:dyDescent="0.25"/>
  <cols>
    <col min="1" max="1" width="20.5703125" customWidth="1"/>
    <col min="2" max="2" width="24.7109375" style="10" customWidth="1"/>
    <col min="3" max="3" width="13.7109375" customWidth="1"/>
    <col min="4" max="4" width="13.85546875" style="2" customWidth="1"/>
    <col min="5" max="5" width="15.7109375" style="17" customWidth="1"/>
    <col min="6" max="6" width="14.140625" style="7" customWidth="1"/>
    <col min="7" max="7" width="14.42578125" style="5" customWidth="1"/>
    <col min="8" max="8" width="14.42578125" style="9" customWidth="1"/>
    <col min="9" max="9" width="7.140625" customWidth="1"/>
    <col min="10" max="10" width="16.28515625" customWidth="1"/>
    <col min="11" max="11" width="13.5703125" customWidth="1"/>
    <col min="12" max="12" width="7.28515625" customWidth="1"/>
    <col min="13" max="13" width="4.85546875" style="18" customWidth="1"/>
    <col min="14" max="14" width="5.7109375" customWidth="1"/>
    <col min="17" max="17" width="11.85546875" bestFit="1" customWidth="1"/>
  </cols>
  <sheetData>
    <row r="1" spans="1:14" x14ac:dyDescent="0.25">
      <c r="A1" s="11" t="s">
        <v>0</v>
      </c>
      <c r="B1" s="12"/>
      <c r="C1" s="13"/>
      <c r="D1" s="15"/>
      <c r="E1" s="16"/>
      <c r="F1" s="14"/>
      <c r="G1" s="4"/>
      <c r="H1" s="8"/>
      <c r="I1" s="2"/>
      <c r="J1" s="1"/>
      <c r="K1" s="1"/>
      <c r="L1" s="2"/>
    </row>
    <row r="2" spans="1:14" x14ac:dyDescent="0.25">
      <c r="A2" s="11" t="s">
        <v>1</v>
      </c>
      <c r="B2" s="12"/>
      <c r="C2" s="13"/>
      <c r="D2" s="15"/>
      <c r="E2" s="16"/>
      <c r="F2" s="14"/>
      <c r="G2" s="4"/>
      <c r="H2" s="8"/>
      <c r="I2" s="6"/>
      <c r="J2" s="1"/>
      <c r="K2" s="1"/>
      <c r="L2" s="2"/>
    </row>
    <row r="3" spans="1:14" x14ac:dyDescent="0.25">
      <c r="A3" s="11" t="s">
        <v>2</v>
      </c>
      <c r="B3" s="12"/>
      <c r="C3" s="13"/>
      <c r="D3" s="15"/>
      <c r="E3" s="16"/>
      <c r="F3" s="14"/>
      <c r="G3" s="4"/>
      <c r="H3" s="8"/>
      <c r="I3" s="2"/>
      <c r="J3" s="1"/>
      <c r="K3" s="1"/>
      <c r="L3" s="2"/>
    </row>
    <row r="4" spans="1:14" s="29" customFormat="1" ht="15" customHeight="1" x14ac:dyDescent="0.2">
      <c r="A4" s="11" t="s">
        <v>363</v>
      </c>
    </row>
    <row r="5" spans="1:14" s="29" customFormat="1" ht="15" customHeight="1" x14ac:dyDescent="0.2">
      <c r="A5" s="11" t="s">
        <v>1</v>
      </c>
    </row>
    <row r="6" spans="1:14" s="29" customFormat="1" ht="15" customHeight="1" x14ac:dyDescent="0.2">
      <c r="A6" s="30" t="s">
        <v>364</v>
      </c>
    </row>
    <row r="7" spans="1:14" x14ac:dyDescent="0.25">
      <c r="A7" s="58" t="s">
        <v>3</v>
      </c>
      <c r="B7" s="58"/>
      <c r="C7" s="58"/>
      <c r="D7" s="58"/>
      <c r="E7" s="58"/>
      <c r="F7" s="58"/>
      <c r="G7" s="58"/>
      <c r="H7" s="58"/>
      <c r="I7" s="58"/>
      <c r="J7" s="58"/>
      <c r="K7" s="58"/>
      <c r="L7" s="58"/>
    </row>
    <row r="8" spans="1:14" x14ac:dyDescent="0.25">
      <c r="A8" s="57" t="s">
        <v>361</v>
      </c>
      <c r="B8" s="57"/>
      <c r="C8" s="57"/>
      <c r="D8" s="57"/>
      <c r="E8" s="57"/>
      <c r="F8" s="57"/>
      <c r="G8" s="57"/>
      <c r="H8" s="57"/>
      <c r="I8" s="57"/>
      <c r="J8" s="57"/>
      <c r="K8" s="57"/>
      <c r="L8" s="57"/>
    </row>
    <row r="9" spans="1:14" s="3" customFormat="1" ht="24" x14ac:dyDescent="0.2">
      <c r="A9" s="31" t="s">
        <v>140</v>
      </c>
      <c r="B9" s="32" t="s">
        <v>141</v>
      </c>
      <c r="C9" s="33" t="s">
        <v>142</v>
      </c>
      <c r="D9" s="52" t="s">
        <v>143</v>
      </c>
      <c r="E9" s="53"/>
      <c r="F9" s="34" t="s">
        <v>144</v>
      </c>
      <c r="G9" s="34" t="s">
        <v>145</v>
      </c>
      <c r="H9" s="55" t="s">
        <v>146</v>
      </c>
      <c r="I9" s="56"/>
      <c r="J9" s="35" t="s">
        <v>147</v>
      </c>
      <c r="K9" s="54" t="s">
        <v>148</v>
      </c>
      <c r="L9" s="54"/>
      <c r="M9" s="28"/>
    </row>
    <row r="10" spans="1:14" s="3" customFormat="1" ht="12" x14ac:dyDescent="0.2">
      <c r="A10" s="31"/>
      <c r="B10" s="32"/>
      <c r="C10" s="33"/>
      <c r="D10" s="36" t="s">
        <v>150</v>
      </c>
      <c r="E10" s="37" t="s">
        <v>151</v>
      </c>
      <c r="F10" s="38"/>
      <c r="G10" s="34"/>
      <c r="H10" s="34"/>
      <c r="I10" s="39"/>
      <c r="J10" s="35"/>
      <c r="K10" s="35"/>
      <c r="L10" s="35"/>
      <c r="M10" s="28"/>
    </row>
    <row r="11" spans="1:14" s="18" customFormat="1" x14ac:dyDescent="0.25">
      <c r="A11" s="47" t="s">
        <v>149</v>
      </c>
      <c r="B11" s="44" t="s">
        <v>6</v>
      </c>
      <c r="C11" s="45">
        <f t="shared" ref="C11:H11" si="0">SUM(C12+C123)</f>
        <v>138649603000</v>
      </c>
      <c r="D11" s="45">
        <f t="shared" si="0"/>
        <v>0</v>
      </c>
      <c r="E11" s="45">
        <f t="shared" si="0"/>
        <v>-21046763349.262775</v>
      </c>
      <c r="F11" s="45">
        <f t="shared" si="0"/>
        <v>117602839623</v>
      </c>
      <c r="G11" s="45">
        <f t="shared" si="0"/>
        <v>20649039606</v>
      </c>
      <c r="H11" s="45">
        <f t="shared" si="0"/>
        <v>69135351374</v>
      </c>
      <c r="I11" s="46">
        <f>+(H11/F11)*100</f>
        <v>58.787144592449927</v>
      </c>
      <c r="J11" s="45">
        <f>SUM(J12+J123)</f>
        <v>2999016198</v>
      </c>
      <c r="K11" s="45">
        <f>SUM(K12+K123)</f>
        <v>38029016268</v>
      </c>
      <c r="L11" s="46">
        <f>+(K11/F11)*100</f>
        <v>32.336818047854798</v>
      </c>
    </row>
    <row r="12" spans="1:14" s="18" customFormat="1" x14ac:dyDescent="0.25">
      <c r="A12" s="48" t="s">
        <v>152</v>
      </c>
      <c r="B12" s="44" t="s">
        <v>4</v>
      </c>
      <c r="C12" s="45">
        <f>SUM(C13+C55+C120)</f>
        <v>24224442000</v>
      </c>
      <c r="D12" s="45">
        <f t="shared" ref="D12:K12" si="1">SUM(D13+D55+D120)</f>
        <v>0</v>
      </c>
      <c r="E12" s="45">
        <f t="shared" si="1"/>
        <v>-388585472.26277375</v>
      </c>
      <c r="F12" s="45">
        <f t="shared" si="1"/>
        <v>23835856500</v>
      </c>
      <c r="G12" s="45">
        <f t="shared" si="1"/>
        <v>1731078835</v>
      </c>
      <c r="H12" s="45">
        <f t="shared" si="1"/>
        <v>12200155139</v>
      </c>
      <c r="I12" s="46">
        <f t="shared" ref="I12:I75" si="2">+(H12/F12)*100</f>
        <v>51.184043413753564</v>
      </c>
      <c r="J12" s="45">
        <f t="shared" si="1"/>
        <v>1535214403</v>
      </c>
      <c r="K12" s="45">
        <f t="shared" si="1"/>
        <v>10175459345</v>
      </c>
      <c r="L12" s="46">
        <f t="shared" ref="L12:L75" si="3">+(K12/F12)*100</f>
        <v>42.689715576195049</v>
      </c>
    </row>
    <row r="13" spans="1:14" s="18" customFormat="1" x14ac:dyDescent="0.25">
      <c r="A13" s="19" t="s">
        <v>153</v>
      </c>
      <c r="B13" s="44" t="s">
        <v>7</v>
      </c>
      <c r="C13" s="45">
        <f>SUM(C14)</f>
        <v>20338072000</v>
      </c>
      <c r="D13" s="45">
        <f t="shared" ref="D13:K13" si="4">SUM(D14)</f>
        <v>0</v>
      </c>
      <c r="E13" s="45">
        <f t="shared" si="4"/>
        <v>0</v>
      </c>
      <c r="F13" s="45">
        <f t="shared" si="4"/>
        <v>20338072000</v>
      </c>
      <c r="G13" s="45">
        <f t="shared" si="4"/>
        <v>1371130157</v>
      </c>
      <c r="H13" s="45">
        <f t="shared" si="4"/>
        <v>9551643487</v>
      </c>
      <c r="I13" s="46">
        <f t="shared" si="2"/>
        <v>46.964350834238367</v>
      </c>
      <c r="J13" s="45">
        <f t="shared" si="4"/>
        <v>1370150283</v>
      </c>
      <c r="K13" s="45">
        <f t="shared" si="4"/>
        <v>9464652903</v>
      </c>
      <c r="L13" s="46">
        <f t="shared" si="3"/>
        <v>46.536627970438886</v>
      </c>
    </row>
    <row r="14" spans="1:14" s="18" customFormat="1" ht="24" x14ac:dyDescent="0.25">
      <c r="A14" s="19" t="s">
        <v>154</v>
      </c>
      <c r="B14" s="20" t="s">
        <v>8</v>
      </c>
      <c r="C14" s="21">
        <f>SUM(C15+C29+C50)</f>
        <v>20338072000</v>
      </c>
      <c r="D14" s="21">
        <f t="shared" ref="D14:K14" si="5">SUM(D15+D29+D50)</f>
        <v>0</v>
      </c>
      <c r="E14" s="21">
        <f t="shared" si="5"/>
        <v>0</v>
      </c>
      <c r="F14" s="21">
        <f t="shared" si="5"/>
        <v>20338072000</v>
      </c>
      <c r="G14" s="21">
        <f t="shared" si="5"/>
        <v>1371130157</v>
      </c>
      <c r="H14" s="21">
        <f t="shared" si="5"/>
        <v>9551643487</v>
      </c>
      <c r="I14" s="22">
        <f t="shared" si="2"/>
        <v>46.964350834238367</v>
      </c>
      <c r="J14" s="21">
        <f t="shared" si="5"/>
        <v>1370150283</v>
      </c>
      <c r="K14" s="21">
        <f t="shared" si="5"/>
        <v>9464652903</v>
      </c>
      <c r="L14" s="22">
        <f>+(K14/F14)*100</f>
        <v>46.536627970438886</v>
      </c>
      <c r="N14" s="27"/>
    </row>
    <row r="15" spans="1:14" s="18" customFormat="1" x14ac:dyDescent="0.25">
      <c r="A15" s="19" t="s">
        <v>155</v>
      </c>
      <c r="B15" s="43" t="s">
        <v>5</v>
      </c>
      <c r="C15" s="41">
        <f>SUM(C16+C25)</f>
        <v>14687207000</v>
      </c>
      <c r="D15" s="41">
        <f t="shared" ref="D15:K15" si="6">SUM(D16+D25)</f>
        <v>0</v>
      </c>
      <c r="E15" s="41">
        <f t="shared" si="6"/>
        <v>-10759621</v>
      </c>
      <c r="F15" s="41">
        <f t="shared" si="6"/>
        <v>14676447379</v>
      </c>
      <c r="G15" s="41">
        <f t="shared" si="6"/>
        <v>949745841</v>
      </c>
      <c r="H15" s="41">
        <f t="shared" si="6"/>
        <v>7502521776</v>
      </c>
      <c r="I15" s="42">
        <f t="shared" si="2"/>
        <v>51.119467690355968</v>
      </c>
      <c r="J15" s="41">
        <f t="shared" si="6"/>
        <v>948765967</v>
      </c>
      <c r="K15" s="41">
        <f t="shared" si="6"/>
        <v>7415531192</v>
      </c>
      <c r="L15" s="42">
        <f t="shared" si="3"/>
        <v>50.526745339002247</v>
      </c>
    </row>
    <row r="16" spans="1:14" s="18" customFormat="1" x14ac:dyDescent="0.25">
      <c r="A16" s="19" t="s">
        <v>156</v>
      </c>
      <c r="B16" s="40" t="s">
        <v>9</v>
      </c>
      <c r="C16" s="41">
        <f>SUM(C17:C24)</f>
        <v>10466914000</v>
      </c>
      <c r="D16" s="41">
        <f t="shared" ref="D16:K16" si="7">SUM(D17:D24)</f>
        <v>0</v>
      </c>
      <c r="E16" s="41">
        <f t="shared" si="7"/>
        <v>-10759621</v>
      </c>
      <c r="F16" s="41">
        <f t="shared" si="7"/>
        <v>10456154379</v>
      </c>
      <c r="G16" s="41">
        <f t="shared" si="7"/>
        <v>717299828</v>
      </c>
      <c r="H16" s="41">
        <f t="shared" si="7"/>
        <v>5026617373</v>
      </c>
      <c r="I16" s="42">
        <f t="shared" si="2"/>
        <v>48.073289574754085</v>
      </c>
      <c r="J16" s="41">
        <f t="shared" si="7"/>
        <v>716319954</v>
      </c>
      <c r="K16" s="41">
        <f t="shared" si="7"/>
        <v>4939979199</v>
      </c>
      <c r="L16" s="42">
        <f t="shared" si="3"/>
        <v>47.244704122974582</v>
      </c>
    </row>
    <row r="17" spans="1:12" s="18" customFormat="1" x14ac:dyDescent="0.25">
      <c r="A17" s="19" t="s">
        <v>157</v>
      </c>
      <c r="B17" s="20" t="s">
        <v>10</v>
      </c>
      <c r="C17" s="21">
        <v>7657736000</v>
      </c>
      <c r="D17" s="23">
        <v>0</v>
      </c>
      <c r="E17" s="59">
        <v>0</v>
      </c>
      <c r="F17" s="23">
        <f t="shared" ref="F17:F41" si="8">+C17+E17</f>
        <v>7657736000</v>
      </c>
      <c r="G17" s="23">
        <v>584349982</v>
      </c>
      <c r="H17" s="23">
        <v>4118442241</v>
      </c>
      <c r="I17" s="22">
        <f t="shared" si="2"/>
        <v>53.781460225319854</v>
      </c>
      <c r="J17" s="21">
        <v>583370108</v>
      </c>
      <c r="K17" s="21">
        <v>4031804067</v>
      </c>
      <c r="L17" s="22">
        <f t="shared" si="3"/>
        <v>52.650079174837053</v>
      </c>
    </row>
    <row r="18" spans="1:12" s="18" customFormat="1" x14ac:dyDescent="0.25">
      <c r="A18" s="19" t="s">
        <v>158</v>
      </c>
      <c r="B18" s="20" t="s">
        <v>11</v>
      </c>
      <c r="C18" s="21">
        <v>807087000</v>
      </c>
      <c r="D18" s="23">
        <v>0</v>
      </c>
      <c r="E18" s="59">
        <v>0</v>
      </c>
      <c r="F18" s="23">
        <f t="shared" si="8"/>
        <v>807087000</v>
      </c>
      <c r="G18" s="23">
        <v>63596777</v>
      </c>
      <c r="H18" s="23">
        <v>435864703</v>
      </c>
      <c r="I18" s="22">
        <f t="shared" si="2"/>
        <v>54.004673969472925</v>
      </c>
      <c r="J18" s="21">
        <v>63596777</v>
      </c>
      <c r="K18" s="21">
        <v>435864703</v>
      </c>
      <c r="L18" s="22">
        <f t="shared" si="3"/>
        <v>54.004673969472925</v>
      </c>
    </row>
    <row r="19" spans="1:12" s="18" customFormat="1" ht="36" x14ac:dyDescent="0.25">
      <c r="A19" s="19" t="s">
        <v>159</v>
      </c>
      <c r="B19" s="20" t="s">
        <v>12</v>
      </c>
      <c r="C19" s="21">
        <v>67346000</v>
      </c>
      <c r="D19" s="23">
        <v>0</v>
      </c>
      <c r="E19" s="59">
        <v>-10759621</v>
      </c>
      <c r="F19" s="23">
        <f t="shared" si="8"/>
        <v>56586379</v>
      </c>
      <c r="G19" s="23">
        <v>1283256</v>
      </c>
      <c r="H19" s="23">
        <v>9276892</v>
      </c>
      <c r="I19" s="22">
        <f t="shared" si="2"/>
        <v>16.394213879633472</v>
      </c>
      <c r="J19" s="21">
        <v>1283256</v>
      </c>
      <c r="K19" s="21">
        <v>9276892</v>
      </c>
      <c r="L19" s="22">
        <f t="shared" si="3"/>
        <v>16.394213879633472</v>
      </c>
    </row>
    <row r="20" spans="1:12" s="18" customFormat="1" x14ac:dyDescent="0.25">
      <c r="A20" s="19" t="s">
        <v>160</v>
      </c>
      <c r="B20" s="20" t="s">
        <v>13</v>
      </c>
      <c r="C20" s="21">
        <v>1160000</v>
      </c>
      <c r="D20" s="23">
        <v>0</v>
      </c>
      <c r="E20" s="59">
        <v>0</v>
      </c>
      <c r="F20" s="23">
        <f t="shared" si="8"/>
        <v>1160000</v>
      </c>
      <c r="G20" s="23">
        <v>0</v>
      </c>
      <c r="H20" s="23">
        <v>572548</v>
      </c>
      <c r="I20" s="22">
        <f t="shared" si="2"/>
        <v>49.357586206896556</v>
      </c>
      <c r="J20" s="21">
        <v>0</v>
      </c>
      <c r="K20" s="21">
        <v>572548</v>
      </c>
      <c r="L20" s="22">
        <f t="shared" si="3"/>
        <v>49.357586206896556</v>
      </c>
    </row>
    <row r="21" spans="1:12" s="18" customFormat="1" x14ac:dyDescent="0.25">
      <c r="A21" s="19" t="s">
        <v>161</v>
      </c>
      <c r="B21" s="20" t="s">
        <v>14</v>
      </c>
      <c r="C21" s="21">
        <v>16600000</v>
      </c>
      <c r="D21" s="23">
        <v>0</v>
      </c>
      <c r="E21" s="59">
        <v>0</v>
      </c>
      <c r="F21" s="23">
        <f t="shared" si="8"/>
        <v>16600000</v>
      </c>
      <c r="G21" s="23">
        <v>810230</v>
      </c>
      <c r="H21" s="23">
        <v>5913922</v>
      </c>
      <c r="I21" s="22">
        <f t="shared" si="2"/>
        <v>35.626036144578315</v>
      </c>
      <c r="J21" s="21">
        <v>810230</v>
      </c>
      <c r="K21" s="21">
        <v>5913922</v>
      </c>
      <c r="L21" s="22">
        <f>+(K21/F21)*100</f>
        <v>35.626036144578315</v>
      </c>
    </row>
    <row r="22" spans="1:12" s="18" customFormat="1" ht="24" x14ac:dyDescent="0.25">
      <c r="A22" s="19" t="s">
        <v>162</v>
      </c>
      <c r="B22" s="20" t="s">
        <v>15</v>
      </c>
      <c r="C22" s="21">
        <v>252220000</v>
      </c>
      <c r="D22" s="23">
        <v>0</v>
      </c>
      <c r="E22" s="59">
        <v>0</v>
      </c>
      <c r="F22" s="23">
        <f t="shared" si="8"/>
        <v>252220000</v>
      </c>
      <c r="G22" s="23">
        <v>28503027</v>
      </c>
      <c r="H22" s="23">
        <v>163615085</v>
      </c>
      <c r="I22" s="22">
        <f t="shared" si="2"/>
        <v>64.869988502101336</v>
      </c>
      <c r="J22" s="21">
        <v>28503027</v>
      </c>
      <c r="K22" s="21">
        <v>163615085</v>
      </c>
      <c r="L22" s="22">
        <f t="shared" si="3"/>
        <v>64.869988502101336</v>
      </c>
    </row>
    <row r="23" spans="1:12" s="18" customFormat="1" x14ac:dyDescent="0.25">
      <c r="A23" s="19" t="s">
        <v>163</v>
      </c>
      <c r="B23" s="20" t="s">
        <v>16</v>
      </c>
      <c r="C23" s="21">
        <v>1124826000</v>
      </c>
      <c r="D23" s="23">
        <v>0</v>
      </c>
      <c r="E23" s="59">
        <v>0</v>
      </c>
      <c r="F23" s="23">
        <f t="shared" si="8"/>
        <v>1124826000</v>
      </c>
      <c r="G23" s="23">
        <v>10532095</v>
      </c>
      <c r="H23" s="23">
        <v>26747995</v>
      </c>
      <c r="I23" s="22">
        <f t="shared" si="2"/>
        <v>2.377967347838688</v>
      </c>
      <c r="J23" s="21">
        <v>10532095</v>
      </c>
      <c r="K23" s="21">
        <v>26747995</v>
      </c>
      <c r="L23" s="22">
        <f t="shared" si="3"/>
        <v>2.377967347838688</v>
      </c>
    </row>
    <row r="24" spans="1:12" s="18" customFormat="1" x14ac:dyDescent="0.25">
      <c r="A24" s="19" t="s">
        <v>164</v>
      </c>
      <c r="B24" s="20" t="s">
        <v>17</v>
      </c>
      <c r="C24" s="21">
        <v>539939000</v>
      </c>
      <c r="D24" s="23">
        <v>0</v>
      </c>
      <c r="E24" s="59">
        <v>0</v>
      </c>
      <c r="F24" s="23">
        <f t="shared" si="8"/>
        <v>539939000</v>
      </c>
      <c r="G24" s="23">
        <v>28224461</v>
      </c>
      <c r="H24" s="23">
        <v>266183987</v>
      </c>
      <c r="I24" s="22">
        <f t="shared" si="2"/>
        <v>49.298899875726704</v>
      </c>
      <c r="J24" s="21">
        <v>28224461</v>
      </c>
      <c r="K24" s="21">
        <v>266183987</v>
      </c>
      <c r="L24" s="22">
        <f t="shared" si="3"/>
        <v>49.298899875726704</v>
      </c>
    </row>
    <row r="25" spans="1:12" s="18" customFormat="1" ht="24" x14ac:dyDescent="0.25">
      <c r="A25" s="19" t="s">
        <v>165</v>
      </c>
      <c r="B25" s="40" t="s">
        <v>18</v>
      </c>
      <c r="C25" s="41">
        <f>SUM(C26:C28)</f>
        <v>4220293000</v>
      </c>
      <c r="D25" s="41">
        <f t="shared" ref="D25:K25" si="9">SUM(D26:D28)</f>
        <v>0</v>
      </c>
      <c r="E25" s="41">
        <f t="shared" si="9"/>
        <v>0</v>
      </c>
      <c r="F25" s="41">
        <f t="shared" si="9"/>
        <v>4220293000</v>
      </c>
      <c r="G25" s="41">
        <f t="shared" si="9"/>
        <v>232446013</v>
      </c>
      <c r="H25" s="41">
        <f t="shared" si="9"/>
        <v>2475904403</v>
      </c>
      <c r="I25" s="42">
        <f t="shared" si="2"/>
        <v>58.666647149854292</v>
      </c>
      <c r="J25" s="41">
        <f t="shared" si="9"/>
        <v>232446013</v>
      </c>
      <c r="K25" s="41">
        <f t="shared" si="9"/>
        <v>2475551993</v>
      </c>
      <c r="L25" s="42">
        <f t="shared" si="3"/>
        <v>58.658296781763731</v>
      </c>
    </row>
    <row r="26" spans="1:12" s="18" customFormat="1" x14ac:dyDescent="0.25">
      <c r="A26" s="19" t="s">
        <v>166</v>
      </c>
      <c r="B26" s="20" t="s">
        <v>19</v>
      </c>
      <c r="C26" s="21">
        <v>156588000</v>
      </c>
      <c r="D26" s="23">
        <v>0</v>
      </c>
      <c r="E26" s="59">
        <v>0</v>
      </c>
      <c r="F26" s="23">
        <f t="shared" si="8"/>
        <v>156588000</v>
      </c>
      <c r="G26" s="23">
        <v>13589571</v>
      </c>
      <c r="H26" s="23">
        <v>91686836</v>
      </c>
      <c r="I26" s="22">
        <f t="shared" si="2"/>
        <v>58.552913377781181</v>
      </c>
      <c r="J26" s="21">
        <v>13589571</v>
      </c>
      <c r="K26" s="21">
        <v>91678165</v>
      </c>
      <c r="L26" s="22">
        <f t="shared" si="3"/>
        <v>58.547375916417607</v>
      </c>
    </row>
    <row r="27" spans="1:12" s="18" customFormat="1" x14ac:dyDescent="0.25">
      <c r="A27" s="19" t="s">
        <v>167</v>
      </c>
      <c r="B27" s="20" t="s">
        <v>20</v>
      </c>
      <c r="C27" s="21">
        <v>2821019000</v>
      </c>
      <c r="D27" s="23">
        <v>0</v>
      </c>
      <c r="E27" s="59">
        <v>0</v>
      </c>
      <c r="F27" s="23">
        <f t="shared" si="8"/>
        <v>2821019000</v>
      </c>
      <c r="G27" s="23">
        <v>195606468</v>
      </c>
      <c r="H27" s="23">
        <v>1369757167</v>
      </c>
      <c r="I27" s="22">
        <f t="shared" si="2"/>
        <v>48.555403809758104</v>
      </c>
      <c r="J27" s="21">
        <v>195606468</v>
      </c>
      <c r="K27" s="21">
        <v>1369413428</v>
      </c>
      <c r="L27" s="22">
        <f t="shared" si="3"/>
        <v>48.54321888650874</v>
      </c>
    </row>
    <row r="28" spans="1:12" s="18" customFormat="1" x14ac:dyDescent="0.25">
      <c r="A28" s="19" t="s">
        <v>168</v>
      </c>
      <c r="B28" s="20" t="s">
        <v>21</v>
      </c>
      <c r="C28" s="21">
        <v>1242686000</v>
      </c>
      <c r="D28" s="23">
        <v>0</v>
      </c>
      <c r="E28" s="59">
        <v>0</v>
      </c>
      <c r="F28" s="23">
        <f t="shared" si="8"/>
        <v>1242686000</v>
      </c>
      <c r="G28" s="23">
        <v>23249974</v>
      </c>
      <c r="H28" s="23">
        <v>1014460400</v>
      </c>
      <c r="I28" s="22">
        <f t="shared" si="2"/>
        <v>81.634491738057719</v>
      </c>
      <c r="J28" s="21">
        <v>23249974</v>
      </c>
      <c r="K28" s="21">
        <v>1014460400</v>
      </c>
      <c r="L28" s="22">
        <f t="shared" si="3"/>
        <v>81.634491738057719</v>
      </c>
    </row>
    <row r="29" spans="1:12" s="18" customFormat="1" ht="24" x14ac:dyDescent="0.25">
      <c r="A29" s="19" t="s">
        <v>169</v>
      </c>
      <c r="B29" s="43" t="s">
        <v>22</v>
      </c>
      <c r="C29" s="41">
        <f>SUM(C30+C33+C35+C38+C40+C42+C44+C46+C48)</f>
        <v>5081133000</v>
      </c>
      <c r="D29" s="41">
        <f t="shared" ref="D29:K29" si="10">SUM(D30+D33+D35+D38+D40+D42+D44+D46+D48)</f>
        <v>0</v>
      </c>
      <c r="E29" s="41">
        <f t="shared" si="10"/>
        <v>0</v>
      </c>
      <c r="F29" s="41">
        <f t="shared" si="10"/>
        <v>5081133000</v>
      </c>
      <c r="G29" s="41">
        <f t="shared" si="10"/>
        <v>387985220</v>
      </c>
      <c r="H29" s="41">
        <f t="shared" si="10"/>
        <v>1666752729</v>
      </c>
      <c r="I29" s="42">
        <f t="shared" si="2"/>
        <v>32.802777038113348</v>
      </c>
      <c r="J29" s="41">
        <f t="shared" si="10"/>
        <v>387985220</v>
      </c>
      <c r="K29" s="41">
        <f t="shared" si="10"/>
        <v>1666752729</v>
      </c>
      <c r="L29" s="42">
        <f t="shared" si="3"/>
        <v>32.802777038113348</v>
      </c>
    </row>
    <row r="30" spans="1:12" s="18" customFormat="1" ht="24" x14ac:dyDescent="0.25">
      <c r="A30" s="19" t="s">
        <v>170</v>
      </c>
      <c r="B30" s="40" t="s">
        <v>23</v>
      </c>
      <c r="C30" s="41">
        <f>SUM(C31:C32)</f>
        <v>1414378000</v>
      </c>
      <c r="D30" s="41">
        <f t="shared" ref="D30:K30" si="11">SUM(D31:D32)</f>
        <v>0</v>
      </c>
      <c r="E30" s="41">
        <f t="shared" si="11"/>
        <v>0</v>
      </c>
      <c r="F30" s="41">
        <f t="shared" si="11"/>
        <v>1414378000</v>
      </c>
      <c r="G30" s="41">
        <f t="shared" si="11"/>
        <v>105463654</v>
      </c>
      <c r="H30" s="41">
        <f t="shared" si="11"/>
        <v>475631172</v>
      </c>
      <c r="I30" s="42">
        <f t="shared" si="2"/>
        <v>33.628292578080263</v>
      </c>
      <c r="J30" s="41">
        <f t="shared" si="11"/>
        <v>105463654</v>
      </c>
      <c r="K30" s="41">
        <f t="shared" si="11"/>
        <v>475631172</v>
      </c>
      <c r="L30" s="42">
        <f t="shared" si="3"/>
        <v>33.628292578080263</v>
      </c>
    </row>
    <row r="31" spans="1:12" s="18" customFormat="1" ht="24" x14ac:dyDescent="0.25">
      <c r="A31" s="19" t="s">
        <v>171</v>
      </c>
      <c r="B31" s="20" t="s">
        <v>24</v>
      </c>
      <c r="C31" s="21">
        <v>731742000</v>
      </c>
      <c r="D31" s="23">
        <v>0</v>
      </c>
      <c r="E31" s="59">
        <v>0</v>
      </c>
      <c r="F31" s="23">
        <f t="shared" si="8"/>
        <v>731742000</v>
      </c>
      <c r="G31" s="23">
        <v>59564528</v>
      </c>
      <c r="H31" s="23">
        <v>269078757</v>
      </c>
      <c r="I31" s="22">
        <f t="shared" si="2"/>
        <v>36.772353780430805</v>
      </c>
      <c r="J31" s="21">
        <v>59564528</v>
      </c>
      <c r="K31" s="21">
        <v>269078757</v>
      </c>
      <c r="L31" s="22">
        <f t="shared" si="3"/>
        <v>36.772353780430805</v>
      </c>
    </row>
    <row r="32" spans="1:12" s="18" customFormat="1" ht="24" x14ac:dyDescent="0.25">
      <c r="A32" s="19" t="s">
        <v>172</v>
      </c>
      <c r="B32" s="20" t="s">
        <v>25</v>
      </c>
      <c r="C32" s="21">
        <v>682636000</v>
      </c>
      <c r="D32" s="23">
        <v>0</v>
      </c>
      <c r="E32" s="59">
        <v>0</v>
      </c>
      <c r="F32" s="23">
        <f>+C32+E32</f>
        <v>682636000</v>
      </c>
      <c r="G32" s="23">
        <v>45899126</v>
      </c>
      <c r="H32" s="23">
        <v>206552415</v>
      </c>
      <c r="I32" s="22">
        <f t="shared" si="2"/>
        <v>30.258060664834552</v>
      </c>
      <c r="J32" s="21">
        <v>45899126</v>
      </c>
      <c r="K32" s="21">
        <v>206552415</v>
      </c>
      <c r="L32" s="22">
        <f t="shared" si="3"/>
        <v>30.258060664834552</v>
      </c>
    </row>
    <row r="33" spans="1:12" s="18" customFormat="1" ht="24" x14ac:dyDescent="0.25">
      <c r="A33" s="19" t="s">
        <v>173</v>
      </c>
      <c r="B33" s="40" t="s">
        <v>26</v>
      </c>
      <c r="C33" s="41">
        <f>SUM(C34)</f>
        <v>1001872000</v>
      </c>
      <c r="D33" s="41">
        <f t="shared" ref="D33:K33" si="12">SUM(D34)</f>
        <v>0</v>
      </c>
      <c r="E33" s="41">
        <f t="shared" si="12"/>
        <v>0</v>
      </c>
      <c r="F33" s="41">
        <f t="shared" si="12"/>
        <v>1001872000</v>
      </c>
      <c r="G33" s="41">
        <f t="shared" si="12"/>
        <v>74706454</v>
      </c>
      <c r="H33" s="41">
        <f t="shared" si="12"/>
        <v>456235843</v>
      </c>
      <c r="I33" s="42">
        <f t="shared" si="2"/>
        <v>45.538336534008337</v>
      </c>
      <c r="J33" s="41">
        <f t="shared" si="12"/>
        <v>74706454</v>
      </c>
      <c r="K33" s="41">
        <f t="shared" si="12"/>
        <v>456235843</v>
      </c>
      <c r="L33" s="42">
        <f t="shared" si="3"/>
        <v>45.538336534008337</v>
      </c>
    </row>
    <row r="34" spans="1:12" s="18" customFormat="1" ht="24" x14ac:dyDescent="0.25">
      <c r="A34" s="19" t="s">
        <v>174</v>
      </c>
      <c r="B34" s="20" t="s">
        <v>27</v>
      </c>
      <c r="C34" s="21">
        <v>1001872000</v>
      </c>
      <c r="D34" s="23">
        <v>0</v>
      </c>
      <c r="E34" s="59">
        <v>0</v>
      </c>
      <c r="F34" s="23">
        <f t="shared" si="8"/>
        <v>1001872000</v>
      </c>
      <c r="G34" s="23">
        <v>74706454</v>
      </c>
      <c r="H34" s="23">
        <v>456235843</v>
      </c>
      <c r="I34" s="22">
        <f t="shared" si="2"/>
        <v>45.538336534008337</v>
      </c>
      <c r="J34" s="21">
        <v>74706454</v>
      </c>
      <c r="K34" s="21">
        <v>456235843</v>
      </c>
      <c r="L34" s="22">
        <f>+(K34/F34)*100</f>
        <v>45.538336534008337</v>
      </c>
    </row>
    <row r="35" spans="1:12" s="18" customFormat="1" x14ac:dyDescent="0.25">
      <c r="A35" s="19" t="s">
        <v>175</v>
      </c>
      <c r="B35" s="40" t="s">
        <v>28</v>
      </c>
      <c r="C35" s="41">
        <f>SUM(C36:C37)</f>
        <v>1366476000</v>
      </c>
      <c r="D35" s="41">
        <f t="shared" ref="D35:K35" si="13">SUM(D36:D37)</f>
        <v>0</v>
      </c>
      <c r="E35" s="41">
        <f t="shared" si="13"/>
        <v>0</v>
      </c>
      <c r="F35" s="41">
        <f t="shared" si="13"/>
        <v>1366476000</v>
      </c>
      <c r="G35" s="41">
        <f t="shared" si="13"/>
        <v>32420012</v>
      </c>
      <c r="H35" s="41">
        <f t="shared" si="13"/>
        <v>116311014</v>
      </c>
      <c r="I35" s="42">
        <f t="shared" si="2"/>
        <v>8.5117494928560777</v>
      </c>
      <c r="J35" s="41">
        <f t="shared" si="13"/>
        <v>32420012</v>
      </c>
      <c r="K35" s="41">
        <f t="shared" si="13"/>
        <v>116311014</v>
      </c>
      <c r="L35" s="42">
        <f t="shared" si="3"/>
        <v>8.5117494928560777</v>
      </c>
    </row>
    <row r="36" spans="1:12" s="18" customFormat="1" ht="24" x14ac:dyDescent="0.25">
      <c r="A36" s="19" t="s">
        <v>176</v>
      </c>
      <c r="B36" s="20" t="s">
        <v>29</v>
      </c>
      <c r="C36" s="21">
        <v>721643000</v>
      </c>
      <c r="D36" s="23">
        <v>0</v>
      </c>
      <c r="E36" s="59">
        <v>0</v>
      </c>
      <c r="F36" s="23">
        <f>+C36+E36</f>
        <v>721643000</v>
      </c>
      <c r="G36" s="23">
        <v>28240032</v>
      </c>
      <c r="H36" s="23">
        <v>87121897</v>
      </c>
      <c r="I36" s="22">
        <f t="shared" si="2"/>
        <v>12.072714209103392</v>
      </c>
      <c r="J36" s="21">
        <v>28240032</v>
      </c>
      <c r="K36" s="21">
        <v>87121897</v>
      </c>
      <c r="L36" s="22">
        <f>+(K36/F36)*100</f>
        <v>12.072714209103392</v>
      </c>
    </row>
    <row r="37" spans="1:12" s="18" customFormat="1" ht="24" x14ac:dyDescent="0.25">
      <c r="A37" s="19" t="s">
        <v>177</v>
      </c>
      <c r="B37" s="20" t="s">
        <v>30</v>
      </c>
      <c r="C37" s="21">
        <v>644833000</v>
      </c>
      <c r="D37" s="23">
        <v>0</v>
      </c>
      <c r="E37" s="59">
        <v>0</v>
      </c>
      <c r="F37" s="23">
        <f t="shared" si="8"/>
        <v>644833000</v>
      </c>
      <c r="G37" s="23">
        <v>4179980</v>
      </c>
      <c r="H37" s="23">
        <v>29189117</v>
      </c>
      <c r="I37" s="22">
        <f t="shared" si="2"/>
        <v>4.5266165038079631</v>
      </c>
      <c r="J37" s="21">
        <v>4179980</v>
      </c>
      <c r="K37" s="21">
        <v>29189117</v>
      </c>
      <c r="L37" s="22">
        <f t="shared" si="3"/>
        <v>4.5266165038079631</v>
      </c>
    </row>
    <row r="38" spans="1:12" s="18" customFormat="1" ht="24" x14ac:dyDescent="0.25">
      <c r="A38" s="19" t="s">
        <v>178</v>
      </c>
      <c r="B38" s="40" t="s">
        <v>31</v>
      </c>
      <c r="C38" s="41">
        <f>SUM(C39)</f>
        <v>542816000</v>
      </c>
      <c r="D38" s="41">
        <f t="shared" ref="D38:K38" si="14">SUM(D39)</f>
        <v>0</v>
      </c>
      <c r="E38" s="41">
        <f t="shared" si="14"/>
        <v>0</v>
      </c>
      <c r="F38" s="41">
        <f t="shared" si="14"/>
        <v>542816000</v>
      </c>
      <c r="G38" s="41">
        <f t="shared" si="14"/>
        <v>75334000</v>
      </c>
      <c r="H38" s="41">
        <f t="shared" si="14"/>
        <v>258943300</v>
      </c>
      <c r="I38" s="42">
        <f t="shared" si="2"/>
        <v>47.703697017037086</v>
      </c>
      <c r="J38" s="41">
        <f t="shared" si="14"/>
        <v>75334000</v>
      </c>
      <c r="K38" s="41">
        <f t="shared" si="14"/>
        <v>258943300</v>
      </c>
      <c r="L38" s="42">
        <f t="shared" si="3"/>
        <v>47.703697017037086</v>
      </c>
    </row>
    <row r="39" spans="1:12" s="18" customFormat="1" x14ac:dyDescent="0.25">
      <c r="A39" s="19" t="s">
        <v>179</v>
      </c>
      <c r="B39" s="20" t="s">
        <v>32</v>
      </c>
      <c r="C39" s="21">
        <v>542816000</v>
      </c>
      <c r="D39" s="23">
        <v>0</v>
      </c>
      <c r="E39" s="59">
        <v>0</v>
      </c>
      <c r="F39" s="23">
        <f t="shared" si="8"/>
        <v>542816000</v>
      </c>
      <c r="G39" s="23">
        <v>75334000</v>
      </c>
      <c r="H39" s="23">
        <v>258943300</v>
      </c>
      <c r="I39" s="22">
        <f t="shared" si="2"/>
        <v>47.703697017037086</v>
      </c>
      <c r="J39" s="21">
        <v>75334000</v>
      </c>
      <c r="K39" s="21">
        <v>258943300</v>
      </c>
      <c r="L39" s="22">
        <f t="shared" si="3"/>
        <v>47.703697017037086</v>
      </c>
    </row>
    <row r="40" spans="1:12" s="18" customFormat="1" ht="24" x14ac:dyDescent="0.25">
      <c r="A40" s="19" t="s">
        <v>180</v>
      </c>
      <c r="B40" s="40" t="s">
        <v>33</v>
      </c>
      <c r="C40" s="41">
        <f>SUM(C41)</f>
        <v>82413000</v>
      </c>
      <c r="D40" s="41">
        <f t="shared" ref="D40:K40" si="15">SUM(D41)</f>
        <v>0</v>
      </c>
      <c r="E40" s="41">
        <f t="shared" si="15"/>
        <v>0</v>
      </c>
      <c r="F40" s="41">
        <f t="shared" si="15"/>
        <v>82413000</v>
      </c>
      <c r="G40" s="41">
        <f t="shared" si="15"/>
        <v>5868800</v>
      </c>
      <c r="H40" s="41">
        <f t="shared" si="15"/>
        <v>35801700</v>
      </c>
      <c r="I40" s="42">
        <f t="shared" si="2"/>
        <v>43.441811364711882</v>
      </c>
      <c r="J40" s="41">
        <f t="shared" si="15"/>
        <v>5868800</v>
      </c>
      <c r="K40" s="41">
        <f t="shared" si="15"/>
        <v>35801700</v>
      </c>
      <c r="L40" s="42">
        <f t="shared" si="3"/>
        <v>43.441811364711882</v>
      </c>
    </row>
    <row r="41" spans="1:12" s="18" customFormat="1" ht="24" x14ac:dyDescent="0.25">
      <c r="A41" s="19" t="s">
        <v>181</v>
      </c>
      <c r="B41" s="20" t="s">
        <v>34</v>
      </c>
      <c r="C41" s="21">
        <v>82413000</v>
      </c>
      <c r="D41" s="23">
        <v>0</v>
      </c>
      <c r="E41" s="59">
        <v>0</v>
      </c>
      <c r="F41" s="23">
        <f t="shared" si="8"/>
        <v>82413000</v>
      </c>
      <c r="G41" s="23">
        <v>5868800</v>
      </c>
      <c r="H41" s="23">
        <v>35801700</v>
      </c>
      <c r="I41" s="22">
        <f t="shared" si="2"/>
        <v>43.441811364711882</v>
      </c>
      <c r="J41" s="21">
        <v>5868800</v>
      </c>
      <c r="K41" s="21">
        <v>35801700</v>
      </c>
      <c r="L41" s="22">
        <f>+(K41/F41)*100</f>
        <v>43.441811364711882</v>
      </c>
    </row>
    <row r="42" spans="1:12" s="18" customFormat="1" x14ac:dyDescent="0.25">
      <c r="A42" s="19" t="s">
        <v>182</v>
      </c>
      <c r="B42" s="40" t="s">
        <v>35</v>
      </c>
      <c r="C42" s="41">
        <f>SUM(C43)</f>
        <v>407084000</v>
      </c>
      <c r="D42" s="41">
        <f t="shared" ref="D42:K42" si="16">SUM(D43)</f>
        <v>0</v>
      </c>
      <c r="E42" s="41">
        <f t="shared" si="16"/>
        <v>0</v>
      </c>
      <c r="F42" s="41">
        <f t="shared" si="16"/>
        <v>407084000</v>
      </c>
      <c r="G42" s="41">
        <f t="shared" si="16"/>
        <v>56503900</v>
      </c>
      <c r="H42" s="41">
        <f t="shared" si="16"/>
        <v>194221300</v>
      </c>
      <c r="I42" s="42">
        <f t="shared" si="2"/>
        <v>47.710374271649094</v>
      </c>
      <c r="J42" s="41">
        <f t="shared" si="16"/>
        <v>56503900</v>
      </c>
      <c r="K42" s="41">
        <f t="shared" si="16"/>
        <v>194221300</v>
      </c>
      <c r="L42" s="42">
        <f t="shared" si="3"/>
        <v>47.710374271649094</v>
      </c>
    </row>
    <row r="43" spans="1:12" s="18" customFormat="1" ht="24" x14ac:dyDescent="0.25">
      <c r="A43" s="19" t="s">
        <v>183</v>
      </c>
      <c r="B43" s="20" t="s">
        <v>36</v>
      </c>
      <c r="C43" s="21">
        <v>407084000</v>
      </c>
      <c r="D43" s="23">
        <v>0</v>
      </c>
      <c r="E43" s="59">
        <v>0</v>
      </c>
      <c r="F43" s="23">
        <f>+C43+E43</f>
        <v>407084000</v>
      </c>
      <c r="G43" s="23">
        <v>56503900</v>
      </c>
      <c r="H43" s="23">
        <v>194221300</v>
      </c>
      <c r="I43" s="22">
        <f t="shared" si="2"/>
        <v>47.710374271649094</v>
      </c>
      <c r="J43" s="21">
        <v>56503900</v>
      </c>
      <c r="K43" s="21">
        <v>194221300</v>
      </c>
      <c r="L43" s="22">
        <f>+(K43/F43)*100</f>
        <v>47.710374271649094</v>
      </c>
    </row>
    <row r="44" spans="1:12" s="18" customFormat="1" x14ac:dyDescent="0.25">
      <c r="A44" s="19" t="s">
        <v>184</v>
      </c>
      <c r="B44" s="40" t="s">
        <v>37</v>
      </c>
      <c r="C44" s="41">
        <f t="shared" ref="C44:H44" si="17">SUM(C45)</f>
        <v>67883000</v>
      </c>
      <c r="D44" s="41">
        <f t="shared" si="17"/>
        <v>0</v>
      </c>
      <c r="E44" s="41">
        <f t="shared" si="17"/>
        <v>0</v>
      </c>
      <c r="F44" s="41">
        <f t="shared" si="17"/>
        <v>67883000</v>
      </c>
      <c r="G44" s="41">
        <f t="shared" si="17"/>
        <v>9424300</v>
      </c>
      <c r="H44" s="41">
        <f t="shared" si="17"/>
        <v>32415600</v>
      </c>
      <c r="I44" s="42">
        <f t="shared" si="2"/>
        <v>47.752161807816393</v>
      </c>
      <c r="J44" s="41">
        <f>+J45</f>
        <v>9424300</v>
      </c>
      <c r="K44" s="41">
        <f>+K45</f>
        <v>32415600</v>
      </c>
      <c r="L44" s="42">
        <f t="shared" si="3"/>
        <v>47.752161807816393</v>
      </c>
    </row>
    <row r="45" spans="1:12" s="18" customFormat="1" ht="24" x14ac:dyDescent="0.25">
      <c r="A45" s="19" t="s">
        <v>185</v>
      </c>
      <c r="B45" s="20" t="s">
        <v>38</v>
      </c>
      <c r="C45" s="21">
        <v>67883000</v>
      </c>
      <c r="D45" s="23">
        <v>0</v>
      </c>
      <c r="E45" s="59">
        <v>0</v>
      </c>
      <c r="F45" s="23">
        <f t="shared" ref="F45:F108" si="18">+C45+E45</f>
        <v>67883000</v>
      </c>
      <c r="G45" s="23">
        <v>9424300</v>
      </c>
      <c r="H45" s="23">
        <v>32415600</v>
      </c>
      <c r="I45" s="22">
        <f t="shared" si="2"/>
        <v>47.752161807816393</v>
      </c>
      <c r="J45" s="21">
        <v>9424300</v>
      </c>
      <c r="K45" s="21">
        <v>32415600</v>
      </c>
      <c r="L45" s="22">
        <f>+(K45/F45)*100</f>
        <v>47.752161807816393</v>
      </c>
    </row>
    <row r="46" spans="1:12" s="18" customFormat="1" x14ac:dyDescent="0.25">
      <c r="A46" s="19" t="s">
        <v>186</v>
      </c>
      <c r="B46" s="40" t="s">
        <v>39</v>
      </c>
      <c r="C46" s="41">
        <f t="shared" ref="C46:H46" si="19">SUM(C47)</f>
        <v>67883000</v>
      </c>
      <c r="D46" s="41">
        <f t="shared" si="19"/>
        <v>0</v>
      </c>
      <c r="E46" s="41">
        <f t="shared" si="19"/>
        <v>0</v>
      </c>
      <c r="F46" s="41">
        <f t="shared" si="19"/>
        <v>67883000</v>
      </c>
      <c r="G46" s="41">
        <f t="shared" si="19"/>
        <v>9424300</v>
      </c>
      <c r="H46" s="41">
        <f t="shared" si="19"/>
        <v>32415600</v>
      </c>
      <c r="I46" s="42">
        <f t="shared" si="2"/>
        <v>47.752161807816393</v>
      </c>
      <c r="J46" s="41">
        <f>+J47</f>
        <v>9424300</v>
      </c>
      <c r="K46" s="41">
        <f>+K47</f>
        <v>32415600</v>
      </c>
      <c r="L46" s="42">
        <f>+(K46/F46)*100</f>
        <v>47.752161807816393</v>
      </c>
    </row>
    <row r="47" spans="1:12" s="18" customFormat="1" ht="24" x14ac:dyDescent="0.25">
      <c r="A47" s="19" t="s">
        <v>187</v>
      </c>
      <c r="B47" s="20" t="s">
        <v>40</v>
      </c>
      <c r="C47" s="21">
        <v>67883000</v>
      </c>
      <c r="D47" s="23">
        <v>0</v>
      </c>
      <c r="E47" s="59">
        <v>0</v>
      </c>
      <c r="F47" s="23">
        <f t="shared" si="18"/>
        <v>67883000</v>
      </c>
      <c r="G47" s="23">
        <v>9424300</v>
      </c>
      <c r="H47" s="23">
        <v>32415600</v>
      </c>
      <c r="I47" s="22">
        <f t="shared" si="2"/>
        <v>47.752161807816393</v>
      </c>
      <c r="J47" s="21">
        <v>9424300</v>
      </c>
      <c r="K47" s="21">
        <v>32415600</v>
      </c>
      <c r="L47" s="22">
        <f>+(K47/F47)*100</f>
        <v>47.752161807816393</v>
      </c>
    </row>
    <row r="48" spans="1:12" s="18" customFormat="1" ht="36" x14ac:dyDescent="0.25">
      <c r="A48" s="19" t="s">
        <v>188</v>
      </c>
      <c r="B48" s="40" t="s">
        <v>41</v>
      </c>
      <c r="C48" s="41">
        <f>SUM(C49)</f>
        <v>130328000</v>
      </c>
      <c r="D48" s="41">
        <f t="shared" ref="D48:K48" si="20">SUM(D49)</f>
        <v>0</v>
      </c>
      <c r="E48" s="41">
        <f t="shared" si="20"/>
        <v>0</v>
      </c>
      <c r="F48" s="41">
        <f t="shared" si="20"/>
        <v>130328000</v>
      </c>
      <c r="G48" s="41">
        <f t="shared" si="20"/>
        <v>18839800</v>
      </c>
      <c r="H48" s="41">
        <f t="shared" si="20"/>
        <v>64777200</v>
      </c>
      <c r="I48" s="42">
        <f t="shared" si="2"/>
        <v>49.703210361549324</v>
      </c>
      <c r="J48" s="41">
        <f t="shared" si="20"/>
        <v>18839800</v>
      </c>
      <c r="K48" s="41">
        <f t="shared" si="20"/>
        <v>64777200</v>
      </c>
      <c r="L48" s="42">
        <f t="shared" si="3"/>
        <v>49.703210361549324</v>
      </c>
    </row>
    <row r="49" spans="1:17" s="18" customFormat="1" ht="36" x14ac:dyDescent="0.25">
      <c r="A49" s="19" t="s">
        <v>189</v>
      </c>
      <c r="B49" s="20" t="s">
        <v>42</v>
      </c>
      <c r="C49" s="21">
        <v>130328000</v>
      </c>
      <c r="D49" s="23">
        <v>0</v>
      </c>
      <c r="E49" s="59">
        <v>0</v>
      </c>
      <c r="F49" s="23">
        <f t="shared" si="18"/>
        <v>130328000</v>
      </c>
      <c r="G49" s="23">
        <v>18839800</v>
      </c>
      <c r="H49" s="23">
        <v>64777200</v>
      </c>
      <c r="I49" s="22">
        <f t="shared" si="2"/>
        <v>49.703210361549324</v>
      </c>
      <c r="J49" s="21">
        <v>18839800</v>
      </c>
      <c r="K49" s="21">
        <v>64777200</v>
      </c>
      <c r="L49" s="22">
        <f t="shared" si="3"/>
        <v>49.703210361549324</v>
      </c>
    </row>
    <row r="50" spans="1:17" s="18" customFormat="1" ht="24" x14ac:dyDescent="0.25">
      <c r="A50" s="19" t="s">
        <v>190</v>
      </c>
      <c r="B50" s="43" t="s">
        <v>43</v>
      </c>
      <c r="C50" s="41">
        <f>SUM(C51:C54)</f>
        <v>569732000</v>
      </c>
      <c r="D50" s="41">
        <f t="shared" ref="D50:K50" si="21">SUM(D51:D54)</f>
        <v>0</v>
      </c>
      <c r="E50" s="41">
        <f t="shared" si="21"/>
        <v>10759621</v>
      </c>
      <c r="F50" s="41">
        <f t="shared" si="21"/>
        <v>580491621</v>
      </c>
      <c r="G50" s="41">
        <f t="shared" si="21"/>
        <v>33399096</v>
      </c>
      <c r="H50" s="41">
        <f t="shared" si="21"/>
        <v>382368982</v>
      </c>
      <c r="I50" s="42">
        <f t="shared" si="2"/>
        <v>65.86985378726078</v>
      </c>
      <c r="J50" s="41">
        <f t="shared" si="21"/>
        <v>33399096</v>
      </c>
      <c r="K50" s="41">
        <f t="shared" si="21"/>
        <v>382368982</v>
      </c>
      <c r="L50" s="42">
        <f t="shared" si="3"/>
        <v>65.86985378726078</v>
      </c>
    </row>
    <row r="51" spans="1:17" s="18" customFormat="1" ht="24" x14ac:dyDescent="0.25">
      <c r="A51" s="19" t="s">
        <v>191</v>
      </c>
      <c r="B51" s="20" t="s">
        <v>44</v>
      </c>
      <c r="C51" s="21">
        <v>368591000</v>
      </c>
      <c r="D51" s="23">
        <v>0</v>
      </c>
      <c r="E51" s="59">
        <v>0</v>
      </c>
      <c r="F51" s="23">
        <f t="shared" si="18"/>
        <v>368591000</v>
      </c>
      <c r="G51" s="23">
        <v>23299071</v>
      </c>
      <c r="H51" s="23">
        <v>220625668</v>
      </c>
      <c r="I51" s="22">
        <f t="shared" si="2"/>
        <v>59.8564989378471</v>
      </c>
      <c r="J51" s="21">
        <v>23299071</v>
      </c>
      <c r="K51" s="21">
        <v>220625668</v>
      </c>
      <c r="L51" s="22">
        <f t="shared" si="3"/>
        <v>59.8564989378471</v>
      </c>
    </row>
    <row r="52" spans="1:17" s="18" customFormat="1" x14ac:dyDescent="0.25">
      <c r="A52" s="19" t="s">
        <v>192</v>
      </c>
      <c r="B52" s="20" t="s">
        <v>45</v>
      </c>
      <c r="C52" s="21">
        <v>42530000</v>
      </c>
      <c r="D52" s="23">
        <v>0</v>
      </c>
      <c r="E52" s="59">
        <v>0</v>
      </c>
      <c r="F52" s="23">
        <f t="shared" si="18"/>
        <v>42530000</v>
      </c>
      <c r="G52" s="23">
        <v>2115649</v>
      </c>
      <c r="H52" s="23">
        <v>19671193</v>
      </c>
      <c r="I52" s="22">
        <f t="shared" si="2"/>
        <v>46.252511168586878</v>
      </c>
      <c r="J52" s="21">
        <v>2115649</v>
      </c>
      <c r="K52" s="21">
        <v>19671193</v>
      </c>
      <c r="L52" s="22">
        <f t="shared" si="3"/>
        <v>46.252511168586878</v>
      </c>
    </row>
    <row r="53" spans="1:17" s="18" customFormat="1" ht="36" x14ac:dyDescent="0.25">
      <c r="A53" s="19" t="s">
        <v>193</v>
      </c>
      <c r="B53" s="20" t="s">
        <v>46</v>
      </c>
      <c r="C53" s="21">
        <v>96515000</v>
      </c>
      <c r="D53" s="23">
        <v>0</v>
      </c>
      <c r="E53" s="59">
        <v>10759621</v>
      </c>
      <c r="F53" s="23">
        <f t="shared" si="18"/>
        <v>107274621</v>
      </c>
      <c r="G53" s="23">
        <v>2773062</v>
      </c>
      <c r="H53" s="23">
        <v>105547683</v>
      </c>
      <c r="I53" s="22">
        <f t="shared" si="2"/>
        <v>98.390170961312464</v>
      </c>
      <c r="J53" s="21">
        <v>2773062</v>
      </c>
      <c r="K53" s="21">
        <v>105547683</v>
      </c>
      <c r="L53" s="22">
        <f t="shared" si="3"/>
        <v>98.390170961312464</v>
      </c>
    </row>
    <row r="54" spans="1:17" s="18" customFormat="1" ht="24" x14ac:dyDescent="0.25">
      <c r="A54" s="19" t="s">
        <v>194</v>
      </c>
      <c r="B54" s="20" t="s">
        <v>47</v>
      </c>
      <c r="C54" s="21">
        <v>62096000</v>
      </c>
      <c r="D54" s="23">
        <v>0</v>
      </c>
      <c r="E54" s="59">
        <v>0</v>
      </c>
      <c r="F54" s="23">
        <f t="shared" si="18"/>
        <v>62096000</v>
      </c>
      <c r="G54" s="23">
        <v>5211314</v>
      </c>
      <c r="H54" s="23">
        <v>36524438</v>
      </c>
      <c r="I54" s="22">
        <f t="shared" si="2"/>
        <v>58.819308812161822</v>
      </c>
      <c r="J54" s="21">
        <v>5211314</v>
      </c>
      <c r="K54" s="21">
        <v>36524438</v>
      </c>
      <c r="L54" s="22">
        <f t="shared" si="3"/>
        <v>58.819308812161822</v>
      </c>
    </row>
    <row r="55" spans="1:17" s="18" customFormat="1" x14ac:dyDescent="0.25">
      <c r="A55" s="19" t="s">
        <v>195</v>
      </c>
      <c r="B55" s="43" t="s">
        <v>48</v>
      </c>
      <c r="C55" s="41">
        <f>SUM(C56+C62)</f>
        <v>3885855000</v>
      </c>
      <c r="D55" s="41">
        <f t="shared" ref="D55" si="22">SUM(D56+D62)+D116+D117+D118+D119</f>
        <v>0</v>
      </c>
      <c r="E55" s="41">
        <f t="shared" ref="E55:G55" si="23">SUM(E56+E62)</f>
        <v>-388585472.26277375</v>
      </c>
      <c r="F55" s="41">
        <f t="shared" si="23"/>
        <v>3497269500</v>
      </c>
      <c r="G55" s="41">
        <f t="shared" si="23"/>
        <v>359948678</v>
      </c>
      <c r="H55" s="41">
        <f>SUM(H56+H62)</f>
        <v>2648511652</v>
      </c>
      <c r="I55" s="42">
        <f t="shared" si="2"/>
        <v>75.730842361447984</v>
      </c>
      <c r="J55" s="41">
        <f>SUM(J56+J62)</f>
        <v>165064120</v>
      </c>
      <c r="K55" s="41">
        <f>SUM(K56+K62)</f>
        <v>710806442</v>
      </c>
      <c r="L55" s="42">
        <f t="shared" si="3"/>
        <v>20.324611586267515</v>
      </c>
      <c r="O55" s="27"/>
      <c r="Q55" s="27"/>
    </row>
    <row r="56" spans="1:17" s="18" customFormat="1" ht="24" x14ac:dyDescent="0.25">
      <c r="A56" s="19" t="s">
        <v>196</v>
      </c>
      <c r="B56" s="40" t="s">
        <v>49</v>
      </c>
      <c r="C56" s="41">
        <f>SUM(C57)</f>
        <v>32689000</v>
      </c>
      <c r="D56" s="41">
        <f t="shared" ref="D56:K57" si="24">SUM(D57)</f>
        <v>1367484</v>
      </c>
      <c r="E56" s="41">
        <f t="shared" si="24"/>
        <v>1137484</v>
      </c>
      <c r="F56" s="41">
        <f t="shared" si="24"/>
        <v>33826484</v>
      </c>
      <c r="G56" s="41">
        <f t="shared" si="24"/>
        <v>0</v>
      </c>
      <c r="H56" s="41">
        <f t="shared" si="24"/>
        <v>31659000</v>
      </c>
      <c r="I56" s="42">
        <f t="shared" si="2"/>
        <v>93.592346162846837</v>
      </c>
      <c r="J56" s="41">
        <f t="shared" si="24"/>
        <v>0</v>
      </c>
      <c r="K56" s="41">
        <f t="shared" si="24"/>
        <v>0</v>
      </c>
      <c r="L56" s="42">
        <f t="shared" si="3"/>
        <v>0</v>
      </c>
    </row>
    <row r="57" spans="1:17" s="18" customFormat="1" x14ac:dyDescent="0.25">
      <c r="A57" s="19" t="s">
        <v>197</v>
      </c>
      <c r="B57" s="43" t="s">
        <v>50</v>
      </c>
      <c r="C57" s="41">
        <f>SUM(C58)</f>
        <v>32689000</v>
      </c>
      <c r="D57" s="41">
        <f t="shared" si="24"/>
        <v>1367484</v>
      </c>
      <c r="E57" s="41">
        <f t="shared" si="24"/>
        <v>1137484</v>
      </c>
      <c r="F57" s="41">
        <f t="shared" si="24"/>
        <v>33826484</v>
      </c>
      <c r="G57" s="41">
        <f t="shared" si="24"/>
        <v>0</v>
      </c>
      <c r="H57" s="41">
        <f t="shared" si="24"/>
        <v>31659000</v>
      </c>
      <c r="I57" s="42">
        <f t="shared" si="2"/>
        <v>93.592346162846837</v>
      </c>
      <c r="J57" s="41">
        <f t="shared" si="24"/>
        <v>0</v>
      </c>
      <c r="K57" s="41">
        <f t="shared" si="24"/>
        <v>0</v>
      </c>
      <c r="L57" s="42">
        <f t="shared" si="3"/>
        <v>0</v>
      </c>
    </row>
    <row r="58" spans="1:17" s="18" customFormat="1" x14ac:dyDescent="0.25">
      <c r="A58" s="19" t="s">
        <v>198</v>
      </c>
      <c r="B58" s="40" t="s">
        <v>51</v>
      </c>
      <c r="C58" s="41">
        <f>SUM(C59:C61)</f>
        <v>32689000</v>
      </c>
      <c r="D58" s="41">
        <f t="shared" ref="D58:K58" si="25">SUM(D59:D61)</f>
        <v>1367484</v>
      </c>
      <c r="E58" s="41">
        <f t="shared" si="25"/>
        <v>1137484</v>
      </c>
      <c r="F58" s="41">
        <f t="shared" si="25"/>
        <v>33826484</v>
      </c>
      <c r="G58" s="41">
        <f t="shared" si="25"/>
        <v>0</v>
      </c>
      <c r="H58" s="41">
        <f t="shared" si="25"/>
        <v>31659000</v>
      </c>
      <c r="I58" s="42">
        <f t="shared" si="2"/>
        <v>93.592346162846837</v>
      </c>
      <c r="J58" s="41">
        <f t="shared" si="25"/>
        <v>0</v>
      </c>
      <c r="K58" s="41">
        <f t="shared" si="25"/>
        <v>0</v>
      </c>
      <c r="L58" s="42">
        <f t="shared" si="3"/>
        <v>0</v>
      </c>
    </row>
    <row r="59" spans="1:17" s="18" customFormat="1" x14ac:dyDescent="0.25">
      <c r="A59" s="19" t="s">
        <v>199</v>
      </c>
      <c r="B59" s="20" t="s">
        <v>52</v>
      </c>
      <c r="C59" s="21">
        <v>1030000</v>
      </c>
      <c r="D59" s="23">
        <v>1367484</v>
      </c>
      <c r="E59" s="59">
        <v>1137484</v>
      </c>
      <c r="F59" s="23">
        <v>2167484</v>
      </c>
      <c r="G59" s="23">
        <v>0</v>
      </c>
      <c r="H59" s="23">
        <v>0</v>
      </c>
      <c r="I59" s="22">
        <f t="shared" si="2"/>
        <v>0</v>
      </c>
      <c r="J59" s="21">
        <v>0</v>
      </c>
      <c r="K59" s="21">
        <v>0</v>
      </c>
      <c r="L59" s="22">
        <f t="shared" si="3"/>
        <v>0</v>
      </c>
    </row>
    <row r="60" spans="1:17" s="18" customFormat="1" ht="24" x14ac:dyDescent="0.25">
      <c r="A60" s="19" t="s">
        <v>200</v>
      </c>
      <c r="B60" s="20" t="s">
        <v>53</v>
      </c>
      <c r="C60" s="21">
        <v>24931000</v>
      </c>
      <c r="D60" s="23">
        <v>0</v>
      </c>
      <c r="E60" s="59">
        <f t="shared" ref="E60:E71" si="26">+D60</f>
        <v>0</v>
      </c>
      <c r="F60" s="23">
        <f t="shared" si="18"/>
        <v>24931000</v>
      </c>
      <c r="G60" s="23">
        <v>0</v>
      </c>
      <c r="H60" s="23">
        <v>24931000</v>
      </c>
      <c r="I60" s="22">
        <f t="shared" si="2"/>
        <v>100</v>
      </c>
      <c r="J60" s="21">
        <v>0</v>
      </c>
      <c r="K60" s="21">
        <v>0</v>
      </c>
      <c r="L60" s="22">
        <f t="shared" si="3"/>
        <v>0</v>
      </c>
    </row>
    <row r="61" spans="1:17" s="18" customFormat="1" ht="24" x14ac:dyDescent="0.25">
      <c r="A61" s="19" t="s">
        <v>201</v>
      </c>
      <c r="B61" s="20" t="s">
        <v>54</v>
      </c>
      <c r="C61" s="21">
        <v>6728000</v>
      </c>
      <c r="D61" s="23">
        <v>0</v>
      </c>
      <c r="E61" s="59">
        <f t="shared" si="26"/>
        <v>0</v>
      </c>
      <c r="F61" s="23">
        <f t="shared" si="18"/>
        <v>6728000</v>
      </c>
      <c r="G61" s="23">
        <v>0</v>
      </c>
      <c r="H61" s="23">
        <v>6728000</v>
      </c>
      <c r="I61" s="22">
        <f t="shared" si="2"/>
        <v>100</v>
      </c>
      <c r="J61" s="21">
        <v>0</v>
      </c>
      <c r="K61" s="21">
        <v>0</v>
      </c>
      <c r="L61" s="22">
        <f t="shared" si="3"/>
        <v>0</v>
      </c>
    </row>
    <row r="62" spans="1:17" s="18" customFormat="1" ht="24" x14ac:dyDescent="0.25">
      <c r="A62" s="19" t="s">
        <v>202</v>
      </c>
      <c r="B62" s="40" t="s">
        <v>55</v>
      </c>
      <c r="C62" s="41">
        <f>SUM(C63+C72)</f>
        <v>3853166000</v>
      </c>
      <c r="D62" s="41">
        <f t="shared" ref="D62:K62" si="27">SUM(D63+D72)</f>
        <v>-1367484</v>
      </c>
      <c r="E62" s="41">
        <f t="shared" si="27"/>
        <v>-389722956.26277375</v>
      </c>
      <c r="F62" s="41">
        <f t="shared" si="27"/>
        <v>3463443016</v>
      </c>
      <c r="G62" s="41">
        <f t="shared" si="27"/>
        <v>359948678</v>
      </c>
      <c r="H62" s="41">
        <f t="shared" si="27"/>
        <v>2616852652</v>
      </c>
      <c r="I62" s="42">
        <f t="shared" si="2"/>
        <v>75.556394024991221</v>
      </c>
      <c r="J62" s="41">
        <f t="shared" si="27"/>
        <v>165064120</v>
      </c>
      <c r="K62" s="41">
        <f t="shared" si="27"/>
        <v>710806442</v>
      </c>
      <c r="L62" s="42">
        <f t="shared" si="3"/>
        <v>20.523116410932747</v>
      </c>
    </row>
    <row r="63" spans="1:17" s="18" customFormat="1" x14ac:dyDescent="0.25">
      <c r="A63" s="19" t="s">
        <v>203</v>
      </c>
      <c r="B63" s="43" t="s">
        <v>56</v>
      </c>
      <c r="C63" s="41">
        <f>SUM(C64+C67)</f>
        <v>45491000</v>
      </c>
      <c r="D63" s="41">
        <f t="shared" ref="D63:K63" si="28">SUM(D64+D67)</f>
        <v>47305000</v>
      </c>
      <c r="E63" s="41">
        <f t="shared" si="28"/>
        <v>45660000</v>
      </c>
      <c r="F63" s="41">
        <f t="shared" si="28"/>
        <v>91151000</v>
      </c>
      <c r="G63" s="41">
        <f t="shared" si="28"/>
        <v>5140000</v>
      </c>
      <c r="H63" s="41">
        <f t="shared" si="28"/>
        <v>41646000</v>
      </c>
      <c r="I63" s="42">
        <f t="shared" si="2"/>
        <v>45.689021513751904</v>
      </c>
      <c r="J63" s="41">
        <f t="shared" si="28"/>
        <v>0</v>
      </c>
      <c r="K63" s="41">
        <f t="shared" si="28"/>
        <v>0</v>
      </c>
      <c r="L63" s="42">
        <f t="shared" si="3"/>
        <v>0</v>
      </c>
    </row>
    <row r="64" spans="1:17" s="18" customFormat="1" ht="36" x14ac:dyDescent="0.25">
      <c r="A64" s="19" t="s">
        <v>204</v>
      </c>
      <c r="B64" s="40" t="s">
        <v>57</v>
      </c>
      <c r="C64" s="41">
        <f>SUM(C65:C66)</f>
        <v>2413000</v>
      </c>
      <c r="D64" s="41">
        <f t="shared" ref="D64:K64" si="29">SUM(D65:D66)</f>
        <v>39000000</v>
      </c>
      <c r="E64" s="41">
        <f t="shared" si="29"/>
        <v>37500000</v>
      </c>
      <c r="F64" s="41">
        <f t="shared" si="29"/>
        <v>39913000</v>
      </c>
      <c r="G64" s="41">
        <f t="shared" si="29"/>
        <v>0</v>
      </c>
      <c r="H64" s="41">
        <f t="shared" si="29"/>
        <v>913000</v>
      </c>
      <c r="I64" s="42">
        <f t="shared" si="2"/>
        <v>2.2874752586876457</v>
      </c>
      <c r="J64" s="41">
        <f t="shared" si="29"/>
        <v>0</v>
      </c>
      <c r="K64" s="41">
        <f t="shared" si="29"/>
        <v>0</v>
      </c>
      <c r="L64" s="42">
        <f t="shared" si="3"/>
        <v>0</v>
      </c>
    </row>
    <row r="65" spans="1:15" s="18" customFormat="1" ht="24" x14ac:dyDescent="0.25">
      <c r="A65" s="19" t="s">
        <v>205</v>
      </c>
      <c r="B65" s="20" t="s">
        <v>58</v>
      </c>
      <c r="C65" s="21">
        <v>913000</v>
      </c>
      <c r="D65" s="23">
        <v>0</v>
      </c>
      <c r="E65" s="59">
        <f t="shared" si="26"/>
        <v>0</v>
      </c>
      <c r="F65" s="23">
        <f t="shared" si="18"/>
        <v>913000</v>
      </c>
      <c r="G65" s="23">
        <v>0</v>
      </c>
      <c r="H65" s="23">
        <v>913000</v>
      </c>
      <c r="I65" s="22">
        <f t="shared" si="2"/>
        <v>100</v>
      </c>
      <c r="J65" s="21">
        <v>0</v>
      </c>
      <c r="K65" s="21">
        <v>0</v>
      </c>
      <c r="L65" s="22">
        <f t="shared" si="3"/>
        <v>0</v>
      </c>
    </row>
    <row r="66" spans="1:15" s="18" customFormat="1" ht="24" x14ac:dyDescent="0.25">
      <c r="A66" s="19" t="s">
        <v>206</v>
      </c>
      <c r="B66" s="20" t="s">
        <v>59</v>
      </c>
      <c r="C66" s="21">
        <v>1500000</v>
      </c>
      <c r="D66" s="23">
        <v>39000000</v>
      </c>
      <c r="E66" s="59">
        <v>37500000</v>
      </c>
      <c r="F66" s="23">
        <f t="shared" si="18"/>
        <v>39000000</v>
      </c>
      <c r="G66" s="23">
        <v>0</v>
      </c>
      <c r="H66" s="23">
        <v>0</v>
      </c>
      <c r="I66" s="22">
        <f>+(H66/F66)*100</f>
        <v>0</v>
      </c>
      <c r="J66" s="21">
        <v>0</v>
      </c>
      <c r="K66" s="21">
        <v>0</v>
      </c>
      <c r="L66" s="22">
        <f t="shared" si="3"/>
        <v>0</v>
      </c>
    </row>
    <row r="67" spans="1:15" s="18" customFormat="1" ht="36" x14ac:dyDescent="0.25">
      <c r="A67" s="19" t="s">
        <v>207</v>
      </c>
      <c r="B67" s="40" t="s">
        <v>60</v>
      </c>
      <c r="C67" s="41">
        <f>SUM(C68:C71)</f>
        <v>43078000</v>
      </c>
      <c r="D67" s="41">
        <f t="shared" ref="D67:K67" si="30">SUM(D68:D71)</f>
        <v>8305000</v>
      </c>
      <c r="E67" s="41">
        <f t="shared" si="30"/>
        <v>8160000</v>
      </c>
      <c r="F67" s="41">
        <f t="shared" si="30"/>
        <v>51238000</v>
      </c>
      <c r="G67" s="41">
        <f t="shared" si="30"/>
        <v>5140000</v>
      </c>
      <c r="H67" s="41">
        <f t="shared" si="30"/>
        <v>40733000</v>
      </c>
      <c r="I67" s="42">
        <f t="shared" si="2"/>
        <v>79.497638471446976</v>
      </c>
      <c r="J67" s="41">
        <f t="shared" si="30"/>
        <v>0</v>
      </c>
      <c r="K67" s="41">
        <f t="shared" si="30"/>
        <v>0</v>
      </c>
      <c r="L67" s="42">
        <f t="shared" si="3"/>
        <v>0</v>
      </c>
      <c r="O67" s="27"/>
    </row>
    <row r="68" spans="1:15" s="18" customFormat="1" ht="36" x14ac:dyDescent="0.25">
      <c r="A68" s="19" t="s">
        <v>208</v>
      </c>
      <c r="B68" s="20" t="s">
        <v>61</v>
      </c>
      <c r="C68" s="21">
        <v>17588000</v>
      </c>
      <c r="D68" s="23"/>
      <c r="E68" s="59">
        <v>-15000</v>
      </c>
      <c r="F68" s="23">
        <f t="shared" si="18"/>
        <v>17573000</v>
      </c>
      <c r="G68" s="23">
        <v>0</v>
      </c>
      <c r="H68" s="23">
        <v>17073000</v>
      </c>
      <c r="I68" s="22">
        <f t="shared" si="2"/>
        <v>97.154726000113811</v>
      </c>
      <c r="J68" s="21">
        <v>0</v>
      </c>
      <c r="K68" s="21">
        <v>0</v>
      </c>
      <c r="L68" s="22">
        <f t="shared" si="3"/>
        <v>0</v>
      </c>
    </row>
    <row r="69" spans="1:15" s="18" customFormat="1" ht="36" x14ac:dyDescent="0.25">
      <c r="A69" s="19" t="s">
        <v>209</v>
      </c>
      <c r="B69" s="20" t="s">
        <v>62</v>
      </c>
      <c r="C69" s="21">
        <v>5140000</v>
      </c>
      <c r="D69" s="23">
        <v>0</v>
      </c>
      <c r="E69" s="59">
        <f t="shared" si="26"/>
        <v>0</v>
      </c>
      <c r="F69" s="23">
        <f t="shared" si="18"/>
        <v>5140000</v>
      </c>
      <c r="G69" s="23">
        <v>5140000</v>
      </c>
      <c r="H69" s="23">
        <v>5140000</v>
      </c>
      <c r="I69" s="22">
        <f t="shared" si="2"/>
        <v>100</v>
      </c>
      <c r="J69" s="21">
        <v>0</v>
      </c>
      <c r="K69" s="21">
        <v>0</v>
      </c>
      <c r="L69" s="22">
        <f t="shared" si="3"/>
        <v>0</v>
      </c>
    </row>
    <row r="70" spans="1:15" s="18" customFormat="1" ht="24" x14ac:dyDescent="0.25">
      <c r="A70" s="19" t="s">
        <v>210</v>
      </c>
      <c r="B70" s="20" t="s">
        <v>63</v>
      </c>
      <c r="C70" s="21">
        <v>11195000</v>
      </c>
      <c r="D70" s="23">
        <v>8305000</v>
      </c>
      <c r="E70" s="59">
        <v>8175000</v>
      </c>
      <c r="F70" s="23">
        <f t="shared" si="18"/>
        <v>19370000</v>
      </c>
      <c r="G70" s="23">
        <v>0</v>
      </c>
      <c r="H70" s="23">
        <v>10165000</v>
      </c>
      <c r="I70" s="22">
        <f t="shared" si="2"/>
        <v>52.478058853897778</v>
      </c>
      <c r="J70" s="21">
        <v>0</v>
      </c>
      <c r="K70" s="21">
        <v>0</v>
      </c>
      <c r="L70" s="22">
        <f t="shared" si="3"/>
        <v>0</v>
      </c>
    </row>
    <row r="71" spans="1:15" s="18" customFormat="1" ht="24" x14ac:dyDescent="0.25">
      <c r="A71" s="19" t="s">
        <v>211</v>
      </c>
      <c r="B71" s="20" t="s">
        <v>64</v>
      </c>
      <c r="C71" s="21">
        <v>9155000</v>
      </c>
      <c r="D71" s="23">
        <v>0</v>
      </c>
      <c r="E71" s="59">
        <f t="shared" si="26"/>
        <v>0</v>
      </c>
      <c r="F71" s="23">
        <f t="shared" si="18"/>
        <v>9155000</v>
      </c>
      <c r="G71" s="23">
        <v>0</v>
      </c>
      <c r="H71" s="23">
        <v>8355000</v>
      </c>
      <c r="I71" s="22">
        <f t="shared" si="2"/>
        <v>91.261605679956304</v>
      </c>
      <c r="J71" s="21">
        <v>0</v>
      </c>
      <c r="K71" s="21">
        <v>0</v>
      </c>
      <c r="L71" s="22">
        <f t="shared" si="3"/>
        <v>0</v>
      </c>
    </row>
    <row r="72" spans="1:15" s="18" customFormat="1" x14ac:dyDescent="0.25">
      <c r="A72" s="19" t="s">
        <v>212</v>
      </c>
      <c r="B72" s="40" t="s">
        <v>65</v>
      </c>
      <c r="C72" s="41">
        <f>+C73+C78+C89+C111+C116+C117+C118+C119</f>
        <v>3807675000</v>
      </c>
      <c r="D72" s="41">
        <f t="shared" ref="D72:E72" si="31">+D73+D78+D89+D111+D116+D117+D118+D119</f>
        <v>-48672484</v>
      </c>
      <c r="E72" s="41">
        <f t="shared" si="31"/>
        <v>-435382956.26277375</v>
      </c>
      <c r="F72" s="41">
        <f>+F73+F78+F89+F111+F116+F117+F118+F119</f>
        <v>3372292016</v>
      </c>
      <c r="G72" s="41">
        <f>+G73+G78+G89+G111+G116+G117+G118+G119</f>
        <v>354808678</v>
      </c>
      <c r="H72" s="41">
        <f>+H73+H78+H89+H111+H116+H117+H118+H119</f>
        <v>2575206652</v>
      </c>
      <c r="I72" s="42">
        <f t="shared" si="2"/>
        <v>76.363690919463949</v>
      </c>
      <c r="J72" s="41">
        <f>+J73+J78+J89+J111+J116+J117+J118+J119</f>
        <v>165064120</v>
      </c>
      <c r="K72" s="41">
        <f>+K73+K78+K89+K111+K116+K117+K118+K119</f>
        <v>710806442</v>
      </c>
      <c r="L72" s="42">
        <f t="shared" si="3"/>
        <v>21.077843752188276</v>
      </c>
    </row>
    <row r="73" spans="1:15" s="18" customFormat="1" ht="84" x14ac:dyDescent="0.25">
      <c r="A73" s="19" t="s">
        <v>213</v>
      </c>
      <c r="B73" s="20" t="s">
        <v>66</v>
      </c>
      <c r="C73" s="21">
        <f>SUM(C74:C76)</f>
        <v>645620000</v>
      </c>
      <c r="D73" s="21">
        <f t="shared" ref="D73:K73" si="32">SUM(D74:D76)</f>
        <v>-77078550</v>
      </c>
      <c r="E73" s="21">
        <f t="shared" si="32"/>
        <v>-77823550</v>
      </c>
      <c r="F73" s="21">
        <f t="shared" si="32"/>
        <v>567796450</v>
      </c>
      <c r="G73" s="21">
        <f t="shared" si="32"/>
        <v>272154310</v>
      </c>
      <c r="H73" s="21">
        <f t="shared" si="32"/>
        <v>532138177</v>
      </c>
      <c r="I73" s="22">
        <f t="shared" si="2"/>
        <v>93.719884476206218</v>
      </c>
      <c r="J73" s="21">
        <f t="shared" si="32"/>
        <v>33946042</v>
      </c>
      <c r="K73" s="21">
        <f t="shared" si="32"/>
        <v>132528801</v>
      </c>
      <c r="L73" s="22">
        <f t="shared" si="3"/>
        <v>23.340899894671761</v>
      </c>
    </row>
    <row r="74" spans="1:15" s="18" customFormat="1" ht="24" x14ac:dyDescent="0.25">
      <c r="A74" s="19" t="s">
        <v>214</v>
      </c>
      <c r="B74" s="20" t="s">
        <v>67</v>
      </c>
      <c r="C74" s="21">
        <v>1545000</v>
      </c>
      <c r="D74" s="21">
        <v>0</v>
      </c>
      <c r="E74" s="21">
        <v>-745000</v>
      </c>
      <c r="F74" s="21">
        <v>800000</v>
      </c>
      <c r="G74" s="21">
        <v>0</v>
      </c>
      <c r="H74" s="21">
        <v>0</v>
      </c>
      <c r="I74" s="22">
        <f t="shared" si="2"/>
        <v>0</v>
      </c>
      <c r="J74" s="21">
        <v>0</v>
      </c>
      <c r="K74" s="21">
        <v>0</v>
      </c>
      <c r="L74" s="22">
        <f t="shared" si="3"/>
        <v>0</v>
      </c>
    </row>
    <row r="75" spans="1:15" s="18" customFormat="1" ht="36" x14ac:dyDescent="0.25">
      <c r="A75" s="19" t="s">
        <v>215</v>
      </c>
      <c r="B75" s="20" t="s">
        <v>68</v>
      </c>
      <c r="C75" s="21">
        <v>454075000</v>
      </c>
      <c r="D75" s="23">
        <v>0</v>
      </c>
      <c r="E75" s="59">
        <f>+D75</f>
        <v>0</v>
      </c>
      <c r="F75" s="23">
        <f t="shared" si="18"/>
        <v>454075000</v>
      </c>
      <c r="G75" s="23">
        <v>272154310</v>
      </c>
      <c r="H75" s="23">
        <v>420416727</v>
      </c>
      <c r="I75" s="22">
        <f t="shared" si="2"/>
        <v>92.587508010791169</v>
      </c>
      <c r="J75" s="21">
        <v>33946042</v>
      </c>
      <c r="K75" s="21">
        <v>132528801</v>
      </c>
      <c r="L75" s="22">
        <f t="shared" si="3"/>
        <v>29.186544293343609</v>
      </c>
    </row>
    <row r="76" spans="1:15" s="18" customFormat="1" ht="24" x14ac:dyDescent="0.25">
      <c r="A76" s="19" t="s">
        <v>216</v>
      </c>
      <c r="B76" s="20" t="s">
        <v>69</v>
      </c>
      <c r="C76" s="21">
        <f>SUM(C77)</f>
        <v>190000000</v>
      </c>
      <c r="D76" s="21">
        <f t="shared" ref="D76:H76" si="33">SUM(D77)</f>
        <v>-77078550</v>
      </c>
      <c r="E76" s="21">
        <f t="shared" si="33"/>
        <v>-77078550</v>
      </c>
      <c r="F76" s="21">
        <f t="shared" si="33"/>
        <v>112921450</v>
      </c>
      <c r="G76" s="21">
        <f t="shared" si="33"/>
        <v>0</v>
      </c>
      <c r="H76" s="21">
        <f t="shared" si="33"/>
        <v>111721450</v>
      </c>
      <c r="I76" s="22">
        <f t="shared" ref="I76:I107" si="34">+(H76/F76)*100</f>
        <v>98.937314389781577</v>
      </c>
      <c r="J76" s="21">
        <f t="shared" ref="J76" si="35">SUM(J77)</f>
        <v>0</v>
      </c>
      <c r="K76" s="21">
        <f t="shared" ref="K76" si="36">SUM(K77)</f>
        <v>0</v>
      </c>
      <c r="L76" s="22">
        <f t="shared" ref="L76:L139" si="37">+(K76/F76)*100</f>
        <v>0</v>
      </c>
    </row>
    <row r="77" spans="1:15" s="18" customFormat="1" x14ac:dyDescent="0.25">
      <c r="A77" s="19" t="s">
        <v>217</v>
      </c>
      <c r="B77" s="20" t="s">
        <v>70</v>
      </c>
      <c r="C77" s="21">
        <v>190000000</v>
      </c>
      <c r="D77" s="23">
        <v>-77078550</v>
      </c>
      <c r="E77" s="59">
        <v>-77078550</v>
      </c>
      <c r="F77" s="23">
        <f t="shared" si="18"/>
        <v>112921450</v>
      </c>
      <c r="G77" s="23">
        <v>0</v>
      </c>
      <c r="H77" s="23">
        <v>111721450</v>
      </c>
      <c r="I77" s="22">
        <f t="shared" si="34"/>
        <v>98.937314389781577</v>
      </c>
      <c r="J77" s="21">
        <v>0</v>
      </c>
      <c r="K77" s="21">
        <v>0</v>
      </c>
      <c r="L77" s="22">
        <f t="shared" si="37"/>
        <v>0</v>
      </c>
    </row>
    <row r="78" spans="1:15" s="18" customFormat="1" ht="48" x14ac:dyDescent="0.25">
      <c r="A78" s="19" t="s">
        <v>218</v>
      </c>
      <c r="B78" s="40" t="s">
        <v>71</v>
      </c>
      <c r="C78" s="41">
        <f>SUM(C79+C85+C87+J87)</f>
        <v>858370000</v>
      </c>
      <c r="D78" s="41">
        <f>SUM(D79+D85+D87)</f>
        <v>6658790</v>
      </c>
      <c r="E78" s="41">
        <f t="shared" ref="E78" si="38">SUM(E79+E85+E87+L87)</f>
        <v>-17687244.262773722</v>
      </c>
      <c r="F78" s="41">
        <f>SUM(F79+F85+F87)</f>
        <v>840682728</v>
      </c>
      <c r="G78" s="41">
        <f t="shared" ref="G78:K78" si="39">SUM(G79+G85+G87)</f>
        <v>423444</v>
      </c>
      <c r="H78" s="41">
        <f t="shared" si="39"/>
        <v>585945285</v>
      </c>
      <c r="I78" s="42">
        <f t="shared" si="34"/>
        <v>69.69874192538424</v>
      </c>
      <c r="J78" s="41">
        <f t="shared" si="39"/>
        <v>33511591</v>
      </c>
      <c r="K78" s="41">
        <f t="shared" si="39"/>
        <v>122155025</v>
      </c>
      <c r="L78" s="42">
        <f t="shared" si="37"/>
        <v>14.530454942331108</v>
      </c>
      <c r="O78" s="27"/>
    </row>
    <row r="79" spans="1:15" s="18" customFormat="1" ht="24" x14ac:dyDescent="0.25">
      <c r="A79" s="19" t="s">
        <v>219</v>
      </c>
      <c r="B79" s="40" t="s">
        <v>72</v>
      </c>
      <c r="C79" s="41">
        <f>SUM(C80:C84)</f>
        <v>205270000</v>
      </c>
      <c r="D79" s="41">
        <f t="shared" ref="D79:H79" si="40">SUM(D80:D84)</f>
        <v>0</v>
      </c>
      <c r="E79" s="41">
        <f t="shared" si="40"/>
        <v>0</v>
      </c>
      <c r="F79" s="41">
        <f t="shared" si="40"/>
        <v>205270000</v>
      </c>
      <c r="G79" s="41">
        <f t="shared" si="40"/>
        <v>423444</v>
      </c>
      <c r="H79" s="41">
        <f t="shared" si="40"/>
        <v>1412793</v>
      </c>
      <c r="I79" s="42">
        <f t="shared" si="34"/>
        <v>0.68826082720319581</v>
      </c>
      <c r="J79" s="41">
        <f t="shared" ref="J79:K79" si="41">SUM(J80:J84)</f>
        <v>423444</v>
      </c>
      <c r="K79" s="41">
        <f t="shared" si="41"/>
        <v>1412793</v>
      </c>
      <c r="L79" s="42">
        <f t="shared" si="37"/>
        <v>0.68826082720319581</v>
      </c>
    </row>
    <row r="80" spans="1:15" s="18" customFormat="1" ht="24" x14ac:dyDescent="0.25">
      <c r="A80" s="19" t="s">
        <v>220</v>
      </c>
      <c r="B80" s="20" t="s">
        <v>73</v>
      </c>
      <c r="C80" s="21">
        <v>7000000</v>
      </c>
      <c r="D80" s="23">
        <v>0</v>
      </c>
      <c r="E80" s="59">
        <f t="shared" ref="E80:E84" si="42">+D80</f>
        <v>0</v>
      </c>
      <c r="F80" s="23">
        <f t="shared" si="18"/>
        <v>7000000</v>
      </c>
      <c r="G80" s="23">
        <v>0</v>
      </c>
      <c r="H80" s="23">
        <v>0</v>
      </c>
      <c r="I80" s="22">
        <f t="shared" si="34"/>
        <v>0</v>
      </c>
      <c r="J80" s="21">
        <v>0</v>
      </c>
      <c r="K80" s="21">
        <v>0</v>
      </c>
      <c r="L80" s="22">
        <f t="shared" si="37"/>
        <v>0</v>
      </c>
    </row>
    <row r="81" spans="1:12" s="18" customFormat="1" ht="36" x14ac:dyDescent="0.25">
      <c r="A81" s="19" t="s">
        <v>221</v>
      </c>
      <c r="B81" s="20" t="s">
        <v>74</v>
      </c>
      <c r="C81" s="21">
        <v>165000000</v>
      </c>
      <c r="D81" s="23">
        <v>0</v>
      </c>
      <c r="E81" s="59">
        <f t="shared" si="42"/>
        <v>0</v>
      </c>
      <c r="F81" s="23">
        <f t="shared" si="18"/>
        <v>165000000</v>
      </c>
      <c r="G81" s="23">
        <v>0</v>
      </c>
      <c r="H81" s="23">
        <v>0</v>
      </c>
      <c r="I81" s="22">
        <f t="shared" si="34"/>
        <v>0</v>
      </c>
      <c r="J81" s="21">
        <v>0</v>
      </c>
      <c r="K81" s="21">
        <v>0</v>
      </c>
      <c r="L81" s="22">
        <f t="shared" si="37"/>
        <v>0</v>
      </c>
    </row>
    <row r="82" spans="1:12" s="18" customFormat="1" ht="36" x14ac:dyDescent="0.25">
      <c r="A82" s="19" t="s">
        <v>222</v>
      </c>
      <c r="B82" s="20" t="s">
        <v>75</v>
      </c>
      <c r="C82" s="21">
        <v>693000</v>
      </c>
      <c r="D82" s="23">
        <v>0</v>
      </c>
      <c r="E82" s="59">
        <f t="shared" si="42"/>
        <v>0</v>
      </c>
      <c r="F82" s="23">
        <f t="shared" si="18"/>
        <v>693000</v>
      </c>
      <c r="G82" s="23">
        <v>0</v>
      </c>
      <c r="H82" s="23">
        <v>0</v>
      </c>
      <c r="I82" s="22">
        <f t="shared" si="34"/>
        <v>0</v>
      </c>
      <c r="J82" s="21">
        <v>0</v>
      </c>
      <c r="K82" s="21">
        <v>0</v>
      </c>
      <c r="L82" s="22">
        <f t="shared" si="37"/>
        <v>0</v>
      </c>
    </row>
    <row r="83" spans="1:12" s="18" customFormat="1" ht="36" x14ac:dyDescent="0.25">
      <c r="A83" s="19" t="s">
        <v>223</v>
      </c>
      <c r="B83" s="20" t="s">
        <v>76</v>
      </c>
      <c r="C83" s="21">
        <v>3270000</v>
      </c>
      <c r="D83" s="23">
        <v>0</v>
      </c>
      <c r="E83" s="59">
        <f t="shared" si="42"/>
        <v>0</v>
      </c>
      <c r="F83" s="23">
        <f t="shared" si="18"/>
        <v>3270000</v>
      </c>
      <c r="G83" s="23">
        <v>423444</v>
      </c>
      <c r="H83" s="23">
        <v>1412793</v>
      </c>
      <c r="I83" s="22">
        <f t="shared" si="34"/>
        <v>43.204678899082573</v>
      </c>
      <c r="J83" s="21">
        <v>423444</v>
      </c>
      <c r="K83" s="21">
        <v>1412793</v>
      </c>
      <c r="L83" s="22">
        <f t="shared" si="37"/>
        <v>43.204678899082573</v>
      </c>
    </row>
    <row r="84" spans="1:12" s="18" customFormat="1" ht="36" x14ac:dyDescent="0.25">
      <c r="A84" s="19" t="s">
        <v>224</v>
      </c>
      <c r="B84" s="20" t="s">
        <v>77</v>
      </c>
      <c r="C84" s="21">
        <v>29307000</v>
      </c>
      <c r="D84" s="23">
        <v>0</v>
      </c>
      <c r="E84" s="59">
        <f t="shared" si="42"/>
        <v>0</v>
      </c>
      <c r="F84" s="23">
        <f t="shared" si="18"/>
        <v>29307000</v>
      </c>
      <c r="G84" s="23">
        <v>0</v>
      </c>
      <c r="H84" s="23">
        <v>0</v>
      </c>
      <c r="I84" s="22">
        <f t="shared" si="34"/>
        <v>0</v>
      </c>
      <c r="J84" s="21">
        <v>0</v>
      </c>
      <c r="K84" s="21">
        <v>0</v>
      </c>
      <c r="L84" s="22">
        <f t="shared" si="37"/>
        <v>0</v>
      </c>
    </row>
    <row r="85" spans="1:12" s="18" customFormat="1" x14ac:dyDescent="0.25">
      <c r="A85" s="19" t="s">
        <v>225</v>
      </c>
      <c r="B85" s="40" t="s">
        <v>78</v>
      </c>
      <c r="C85" s="41">
        <f>SUM(C86)</f>
        <v>607300000</v>
      </c>
      <c r="D85" s="41">
        <f t="shared" ref="D85:K85" si="43">SUM(D86)</f>
        <v>-39341210</v>
      </c>
      <c r="E85" s="41">
        <f t="shared" si="43"/>
        <v>-40387272</v>
      </c>
      <c r="F85" s="41">
        <f t="shared" si="43"/>
        <v>566912728</v>
      </c>
      <c r="G85" s="41">
        <f t="shared" si="43"/>
        <v>0</v>
      </c>
      <c r="H85" s="41">
        <f t="shared" si="43"/>
        <v>565532492</v>
      </c>
      <c r="I85" s="42">
        <f t="shared" si="34"/>
        <v>99.756534660128509</v>
      </c>
      <c r="J85" s="41">
        <f t="shared" si="43"/>
        <v>33088147</v>
      </c>
      <c r="K85" s="41">
        <f t="shared" si="43"/>
        <v>101742232</v>
      </c>
      <c r="L85" s="42">
        <f t="shared" si="37"/>
        <v>17.946718599692474</v>
      </c>
    </row>
    <row r="86" spans="1:12" s="18" customFormat="1" ht="72" x14ac:dyDescent="0.25">
      <c r="A86" s="19" t="s">
        <v>226</v>
      </c>
      <c r="B86" s="20" t="s">
        <v>79</v>
      </c>
      <c r="C86" s="21">
        <v>607300000</v>
      </c>
      <c r="D86" s="23">
        <v>-39341210</v>
      </c>
      <c r="E86" s="59">
        <v>-40387272</v>
      </c>
      <c r="F86" s="23">
        <f t="shared" si="18"/>
        <v>566912728</v>
      </c>
      <c r="G86" s="23">
        <v>0</v>
      </c>
      <c r="H86" s="23">
        <v>565532492</v>
      </c>
      <c r="I86" s="22">
        <f t="shared" si="34"/>
        <v>99.756534660128509</v>
      </c>
      <c r="J86" s="21">
        <v>33088147</v>
      </c>
      <c r="K86" s="21">
        <v>101742232</v>
      </c>
      <c r="L86" s="22">
        <f t="shared" si="37"/>
        <v>17.946718599692474</v>
      </c>
    </row>
    <row r="87" spans="1:12" s="18" customFormat="1" ht="24" x14ac:dyDescent="0.25">
      <c r="A87" s="19" t="s">
        <v>227</v>
      </c>
      <c r="B87" s="40" t="s">
        <v>80</v>
      </c>
      <c r="C87" s="41">
        <f>SUM(C88)</f>
        <v>45800000</v>
      </c>
      <c r="D87" s="41">
        <f t="shared" ref="D87:K87" si="44">SUM(D88)</f>
        <v>46000000</v>
      </c>
      <c r="E87" s="41">
        <f t="shared" si="44"/>
        <v>22700000</v>
      </c>
      <c r="F87" s="41">
        <f t="shared" si="44"/>
        <v>68500000</v>
      </c>
      <c r="G87" s="41">
        <f t="shared" si="44"/>
        <v>0</v>
      </c>
      <c r="H87" s="41">
        <f t="shared" si="44"/>
        <v>19000000</v>
      </c>
      <c r="I87" s="42">
        <f t="shared" si="34"/>
        <v>27.737226277372262</v>
      </c>
      <c r="J87" s="41">
        <v>0</v>
      </c>
      <c r="K87" s="41">
        <f t="shared" si="44"/>
        <v>19000000</v>
      </c>
      <c r="L87" s="42">
        <f t="shared" si="37"/>
        <v>27.737226277372262</v>
      </c>
    </row>
    <row r="88" spans="1:12" s="18" customFormat="1" ht="48" x14ac:dyDescent="0.25">
      <c r="A88" s="19" t="s">
        <v>228</v>
      </c>
      <c r="B88" s="20" t="s">
        <v>81</v>
      </c>
      <c r="C88" s="21">
        <v>45800000</v>
      </c>
      <c r="D88" s="23">
        <v>46000000</v>
      </c>
      <c r="E88" s="59">
        <v>22700000</v>
      </c>
      <c r="F88" s="23">
        <f t="shared" si="18"/>
        <v>68500000</v>
      </c>
      <c r="G88" s="23">
        <v>0</v>
      </c>
      <c r="H88" s="23">
        <v>19000000</v>
      </c>
      <c r="I88" s="22">
        <f t="shared" si="34"/>
        <v>27.737226277372262</v>
      </c>
      <c r="J88" s="21">
        <v>0</v>
      </c>
      <c r="K88" s="21">
        <v>19000000</v>
      </c>
      <c r="L88" s="22">
        <f t="shared" si="37"/>
        <v>27.737226277372262</v>
      </c>
    </row>
    <row r="89" spans="1:12" s="18" customFormat="1" ht="36" x14ac:dyDescent="0.25">
      <c r="A89" s="19" t="s">
        <v>229</v>
      </c>
      <c r="B89" s="40" t="s">
        <v>82</v>
      </c>
      <c r="C89" s="41">
        <f>SUM(C90+C92+C96+C101+C106)</f>
        <v>1924494000</v>
      </c>
      <c r="D89" s="41">
        <f t="shared" ref="D89:K89" si="45">SUM(D90+D92+D96+D101+D106)</f>
        <v>21747276</v>
      </c>
      <c r="E89" s="41">
        <f t="shared" si="45"/>
        <v>-340372162</v>
      </c>
      <c r="F89" s="41">
        <f t="shared" si="45"/>
        <v>1584121838</v>
      </c>
      <c r="G89" s="41">
        <f t="shared" si="45"/>
        <v>72329344</v>
      </c>
      <c r="H89" s="41">
        <f t="shared" si="45"/>
        <v>1239688270</v>
      </c>
      <c r="I89" s="42">
        <f t="shared" si="34"/>
        <v>78.257128982272121</v>
      </c>
      <c r="J89" s="41">
        <f t="shared" si="45"/>
        <v>89513967</v>
      </c>
      <c r="K89" s="41">
        <f t="shared" si="45"/>
        <v>388796756</v>
      </c>
      <c r="L89" s="42">
        <f t="shared" si="37"/>
        <v>24.543361922897752</v>
      </c>
    </row>
    <row r="90" spans="1:12" s="18" customFormat="1" x14ac:dyDescent="0.25">
      <c r="A90" s="19" t="s">
        <v>230</v>
      </c>
      <c r="B90" s="40" t="s">
        <v>83</v>
      </c>
      <c r="C90" s="41">
        <f>SUM(C91)</f>
        <v>4738000</v>
      </c>
      <c r="D90" s="41">
        <f t="shared" ref="D90:K90" si="46">SUM(D91)</f>
        <v>0</v>
      </c>
      <c r="E90" s="41">
        <f t="shared" si="46"/>
        <v>-1099056</v>
      </c>
      <c r="F90" s="41">
        <f t="shared" si="46"/>
        <v>3638944</v>
      </c>
      <c r="G90" s="41">
        <f t="shared" si="46"/>
        <v>659736</v>
      </c>
      <c r="H90" s="41">
        <f t="shared" si="46"/>
        <v>1759296</v>
      </c>
      <c r="I90" s="42">
        <f t="shared" si="34"/>
        <v>48.34633344178971</v>
      </c>
      <c r="J90" s="41">
        <f t="shared" si="46"/>
        <v>439824</v>
      </c>
      <c r="K90" s="41">
        <f t="shared" si="46"/>
        <v>1099560</v>
      </c>
      <c r="L90" s="42">
        <f t="shared" si="37"/>
        <v>30.216458401118569</v>
      </c>
    </row>
    <row r="91" spans="1:12" s="18" customFormat="1" ht="24" x14ac:dyDescent="0.25">
      <c r="A91" s="19" t="s">
        <v>231</v>
      </c>
      <c r="B91" s="20" t="s">
        <v>84</v>
      </c>
      <c r="C91" s="21">
        <v>4738000</v>
      </c>
      <c r="D91" s="23">
        <v>0</v>
      </c>
      <c r="E91" s="59">
        <v>-1099056</v>
      </c>
      <c r="F91" s="23">
        <f t="shared" si="18"/>
        <v>3638944</v>
      </c>
      <c r="G91" s="23">
        <v>659736</v>
      </c>
      <c r="H91" s="23">
        <v>1759296</v>
      </c>
      <c r="I91" s="22">
        <f t="shared" si="34"/>
        <v>48.34633344178971</v>
      </c>
      <c r="J91" s="21">
        <v>439824</v>
      </c>
      <c r="K91" s="21">
        <v>1099560</v>
      </c>
      <c r="L91" s="22">
        <f t="shared" si="37"/>
        <v>30.216458401118569</v>
      </c>
    </row>
    <row r="92" spans="1:12" s="18" customFormat="1" ht="24" x14ac:dyDescent="0.25">
      <c r="A92" s="19" t="s">
        <v>232</v>
      </c>
      <c r="B92" s="40" t="s">
        <v>85</v>
      </c>
      <c r="C92" s="41">
        <f>SUM(C93:C95)</f>
        <v>247742000</v>
      </c>
      <c r="D92" s="41">
        <f t="shared" ref="D92:K92" si="47">SUM(D93:D95)</f>
        <v>45507276</v>
      </c>
      <c r="E92" s="41">
        <f t="shared" si="47"/>
        <v>39946228</v>
      </c>
      <c r="F92" s="41">
        <f t="shared" si="47"/>
        <v>287688228</v>
      </c>
      <c r="G92" s="41">
        <f t="shared" si="47"/>
        <v>40213775</v>
      </c>
      <c r="H92" s="41">
        <f t="shared" si="47"/>
        <v>235371223</v>
      </c>
      <c r="I92" s="42">
        <f t="shared" si="34"/>
        <v>81.81468690474189</v>
      </c>
      <c r="J92" s="41">
        <f t="shared" si="47"/>
        <v>22599900</v>
      </c>
      <c r="K92" s="41">
        <f t="shared" si="47"/>
        <v>91574366</v>
      </c>
      <c r="L92" s="42">
        <f t="shared" si="37"/>
        <v>31.83111336762796</v>
      </c>
    </row>
    <row r="93" spans="1:12" s="18" customFormat="1" ht="48" x14ac:dyDescent="0.25">
      <c r="A93" s="19" t="s">
        <v>233</v>
      </c>
      <c r="B93" s="20" t="s">
        <v>86</v>
      </c>
      <c r="C93" s="21">
        <v>0</v>
      </c>
      <c r="D93" s="23">
        <v>45507276</v>
      </c>
      <c r="E93" s="59">
        <v>45946228</v>
      </c>
      <c r="F93" s="23">
        <f t="shared" si="18"/>
        <v>45946228</v>
      </c>
      <c r="G93" s="23">
        <v>0</v>
      </c>
      <c r="H93" s="23">
        <v>438952</v>
      </c>
      <c r="I93" s="22">
        <f t="shared" si="34"/>
        <v>0.95536025285905946</v>
      </c>
      <c r="J93" s="21">
        <v>0</v>
      </c>
      <c r="K93" s="21">
        <v>438952</v>
      </c>
      <c r="L93" s="22">
        <f t="shared" si="37"/>
        <v>0.95536025285905946</v>
      </c>
    </row>
    <row r="94" spans="1:12" s="18" customFormat="1" ht="48" x14ac:dyDescent="0.25">
      <c r="A94" s="19" t="s">
        <v>234</v>
      </c>
      <c r="B94" s="20" t="s">
        <v>87</v>
      </c>
      <c r="C94" s="21">
        <v>6500000</v>
      </c>
      <c r="D94" s="23">
        <v>0</v>
      </c>
      <c r="E94" s="59">
        <f t="shared" ref="E94:E98" si="48">+D94</f>
        <v>0</v>
      </c>
      <c r="F94" s="23">
        <f t="shared" si="18"/>
        <v>6500000</v>
      </c>
      <c r="G94" s="23">
        <v>0</v>
      </c>
      <c r="H94" s="23">
        <v>0</v>
      </c>
      <c r="I94" s="22">
        <f t="shared" si="34"/>
        <v>0</v>
      </c>
      <c r="J94" s="21">
        <v>0</v>
      </c>
      <c r="K94" s="21">
        <v>0</v>
      </c>
      <c r="L94" s="22">
        <f t="shared" si="37"/>
        <v>0</v>
      </c>
    </row>
    <row r="95" spans="1:12" s="18" customFormat="1" ht="24" x14ac:dyDescent="0.25">
      <c r="A95" s="19" t="s">
        <v>235</v>
      </c>
      <c r="B95" s="20" t="s">
        <v>88</v>
      </c>
      <c r="C95" s="21">
        <v>241242000</v>
      </c>
      <c r="D95" s="23"/>
      <c r="E95" s="59">
        <v>-6000000</v>
      </c>
      <c r="F95" s="23">
        <f t="shared" si="18"/>
        <v>235242000</v>
      </c>
      <c r="G95" s="23">
        <v>40213775</v>
      </c>
      <c r="H95" s="23">
        <v>234932271</v>
      </c>
      <c r="I95" s="22">
        <f t="shared" si="34"/>
        <v>99.868336011426521</v>
      </c>
      <c r="J95" s="21">
        <v>22599900</v>
      </c>
      <c r="K95" s="21">
        <v>91135414</v>
      </c>
      <c r="L95" s="22">
        <f t="shared" si="37"/>
        <v>38.741132110762535</v>
      </c>
    </row>
    <row r="96" spans="1:12" s="18" customFormat="1" ht="48" x14ac:dyDescent="0.25">
      <c r="A96" s="19" t="s">
        <v>236</v>
      </c>
      <c r="B96" s="40" t="s">
        <v>89</v>
      </c>
      <c r="C96" s="41">
        <f>SUM(C97:C100)</f>
        <v>299603000</v>
      </c>
      <c r="D96" s="41">
        <f t="shared" ref="D96:K96" si="49">SUM(D97:D100)</f>
        <v>0</v>
      </c>
      <c r="E96" s="41">
        <f t="shared" si="49"/>
        <v>-65131157</v>
      </c>
      <c r="F96" s="41">
        <f t="shared" si="49"/>
        <v>234471843</v>
      </c>
      <c r="G96" s="41">
        <f t="shared" si="49"/>
        <v>6455833</v>
      </c>
      <c r="H96" s="41">
        <f t="shared" si="49"/>
        <v>180090756</v>
      </c>
      <c r="I96" s="42">
        <f t="shared" si="34"/>
        <v>76.806986159101427</v>
      </c>
      <c r="J96" s="41">
        <f t="shared" si="49"/>
        <v>15029305</v>
      </c>
      <c r="K96" s="41">
        <f t="shared" si="49"/>
        <v>76857300</v>
      </c>
      <c r="L96" s="42">
        <f t="shared" si="37"/>
        <v>32.778903861816787</v>
      </c>
    </row>
    <row r="97" spans="1:12" s="18" customFormat="1" x14ac:dyDescent="0.25">
      <c r="A97" s="19" t="s">
        <v>237</v>
      </c>
      <c r="B97" s="20" t="s">
        <v>90</v>
      </c>
      <c r="C97" s="21">
        <v>52530000</v>
      </c>
      <c r="D97" s="23">
        <v>0</v>
      </c>
      <c r="E97" s="59">
        <f t="shared" si="48"/>
        <v>0</v>
      </c>
      <c r="F97" s="23">
        <f t="shared" si="18"/>
        <v>52530000</v>
      </c>
      <c r="G97" s="23">
        <v>3142990</v>
      </c>
      <c r="H97" s="23">
        <v>21967550</v>
      </c>
      <c r="I97" s="22">
        <f t="shared" si="34"/>
        <v>41.819055777650867</v>
      </c>
      <c r="J97" s="21">
        <v>3142990</v>
      </c>
      <c r="K97" s="21">
        <v>21967550</v>
      </c>
      <c r="L97" s="22">
        <f t="shared" si="37"/>
        <v>41.819055777650867</v>
      </c>
    </row>
    <row r="98" spans="1:12" s="18" customFormat="1" ht="24" x14ac:dyDescent="0.25">
      <c r="A98" s="19" t="s">
        <v>238</v>
      </c>
      <c r="B98" s="20" t="s">
        <v>91</v>
      </c>
      <c r="C98" s="21">
        <v>45423000</v>
      </c>
      <c r="D98" s="23">
        <v>0</v>
      </c>
      <c r="E98" s="59">
        <f t="shared" si="48"/>
        <v>0</v>
      </c>
      <c r="F98" s="23">
        <f t="shared" si="18"/>
        <v>45423000</v>
      </c>
      <c r="G98" s="23">
        <v>3312843</v>
      </c>
      <c r="H98" s="23">
        <v>21604363</v>
      </c>
      <c r="I98" s="22">
        <f t="shared" si="34"/>
        <v>47.562607049292211</v>
      </c>
      <c r="J98" s="21">
        <v>3312843</v>
      </c>
      <c r="K98" s="21">
        <v>21604363</v>
      </c>
      <c r="L98" s="22">
        <f t="shared" si="37"/>
        <v>47.562607049292211</v>
      </c>
    </row>
    <row r="99" spans="1:12" s="18" customFormat="1" ht="36" x14ac:dyDescent="0.25">
      <c r="A99" s="19" t="s">
        <v>239</v>
      </c>
      <c r="B99" s="20" t="s">
        <v>92</v>
      </c>
      <c r="C99" s="21">
        <v>196500000</v>
      </c>
      <c r="D99" s="23"/>
      <c r="E99" s="59">
        <v>-59981157</v>
      </c>
      <c r="F99" s="23">
        <f t="shared" si="18"/>
        <v>136518843</v>
      </c>
      <c r="G99" s="23">
        <v>0</v>
      </c>
      <c r="H99" s="23">
        <v>136518843</v>
      </c>
      <c r="I99" s="22">
        <f t="shared" si="34"/>
        <v>100</v>
      </c>
      <c r="J99" s="21">
        <v>8573472</v>
      </c>
      <c r="K99" s="21">
        <v>33285387</v>
      </c>
      <c r="L99" s="22">
        <f t="shared" si="37"/>
        <v>24.38153317780462</v>
      </c>
    </row>
    <row r="100" spans="1:12" s="18" customFormat="1" ht="36" x14ac:dyDescent="0.25">
      <c r="A100" s="19" t="s">
        <v>240</v>
      </c>
      <c r="B100" s="20" t="s">
        <v>93</v>
      </c>
      <c r="C100" s="21">
        <v>5150000</v>
      </c>
      <c r="D100" s="23"/>
      <c r="E100" s="59">
        <v>-5150000</v>
      </c>
      <c r="F100" s="23">
        <f t="shared" si="18"/>
        <v>0</v>
      </c>
      <c r="G100" s="23">
        <v>0</v>
      </c>
      <c r="H100" s="23">
        <v>0</v>
      </c>
      <c r="I100" s="22">
        <v>0</v>
      </c>
      <c r="J100" s="21">
        <v>0</v>
      </c>
      <c r="K100" s="21">
        <v>0</v>
      </c>
      <c r="L100" s="22">
        <v>0</v>
      </c>
    </row>
    <row r="101" spans="1:12" s="18" customFormat="1" x14ac:dyDescent="0.25">
      <c r="A101" s="19" t="s">
        <v>241</v>
      </c>
      <c r="B101" s="40" t="s">
        <v>94</v>
      </c>
      <c r="C101" s="41">
        <f>SUM(C102:C105)</f>
        <v>779751000</v>
      </c>
      <c r="D101" s="41">
        <f t="shared" ref="D101:K101" si="50">SUM(D102:D105)</f>
        <v>0</v>
      </c>
      <c r="E101" s="41">
        <f t="shared" si="50"/>
        <v>-968952</v>
      </c>
      <c r="F101" s="41">
        <f t="shared" si="50"/>
        <v>778782048</v>
      </c>
      <c r="G101" s="41">
        <f t="shared" si="50"/>
        <v>0</v>
      </c>
      <c r="H101" s="41">
        <f t="shared" si="50"/>
        <v>758466995</v>
      </c>
      <c r="I101" s="42">
        <f t="shared" si="34"/>
        <v>97.391432808168688</v>
      </c>
      <c r="J101" s="41">
        <f t="shared" si="50"/>
        <v>47446880</v>
      </c>
      <c r="K101" s="41">
        <f t="shared" si="50"/>
        <v>211136841</v>
      </c>
      <c r="L101" s="42">
        <f t="shared" si="37"/>
        <v>27.111159218708647</v>
      </c>
    </row>
    <row r="102" spans="1:12" s="18" customFormat="1" ht="24" x14ac:dyDescent="0.25">
      <c r="A102" s="19" t="s">
        <v>242</v>
      </c>
      <c r="B102" s="20" t="s">
        <v>95</v>
      </c>
      <c r="C102" s="21">
        <v>401700000</v>
      </c>
      <c r="D102" s="23">
        <v>0</v>
      </c>
      <c r="E102" s="59">
        <f>+D102</f>
        <v>0</v>
      </c>
      <c r="F102" s="23">
        <f t="shared" si="18"/>
        <v>401700000</v>
      </c>
      <c r="G102" s="23">
        <v>0</v>
      </c>
      <c r="H102" s="23">
        <v>401700000</v>
      </c>
      <c r="I102" s="22">
        <f t="shared" si="34"/>
        <v>100</v>
      </c>
      <c r="J102" s="21">
        <v>34676626</v>
      </c>
      <c r="K102" s="21">
        <v>131138836</v>
      </c>
      <c r="L102" s="22">
        <f t="shared" si="37"/>
        <v>32.64596365446851</v>
      </c>
    </row>
    <row r="103" spans="1:12" s="18" customFormat="1" x14ac:dyDescent="0.25">
      <c r="A103" s="19" t="s">
        <v>243</v>
      </c>
      <c r="B103" s="20" t="s">
        <v>96</v>
      </c>
      <c r="C103" s="21">
        <v>333720000</v>
      </c>
      <c r="D103" s="23">
        <v>0</v>
      </c>
      <c r="E103" s="59">
        <f>+D103</f>
        <v>0</v>
      </c>
      <c r="F103" s="23">
        <f t="shared" si="18"/>
        <v>333720000</v>
      </c>
      <c r="G103" s="23">
        <v>0</v>
      </c>
      <c r="H103" s="23">
        <v>315404947</v>
      </c>
      <c r="I103" s="22">
        <f t="shared" si="34"/>
        <v>94.511850353589836</v>
      </c>
      <c r="J103" s="21">
        <v>12770254</v>
      </c>
      <c r="K103" s="21">
        <v>72770205</v>
      </c>
      <c r="L103" s="22">
        <f t="shared" si="37"/>
        <v>21.805766810499822</v>
      </c>
    </row>
    <row r="104" spans="1:12" s="18" customFormat="1" ht="24" x14ac:dyDescent="0.25">
      <c r="A104" s="19" t="s">
        <v>244</v>
      </c>
      <c r="B104" s="20" t="s">
        <v>97</v>
      </c>
      <c r="C104" s="21">
        <v>1030000</v>
      </c>
      <c r="D104" s="23"/>
      <c r="E104" s="59">
        <v>-30000</v>
      </c>
      <c r="F104" s="23">
        <f t="shared" si="18"/>
        <v>1000000</v>
      </c>
      <c r="G104" s="23">
        <v>0</v>
      </c>
      <c r="H104" s="23">
        <v>0</v>
      </c>
      <c r="I104" s="22">
        <f t="shared" si="34"/>
        <v>0</v>
      </c>
      <c r="J104" s="21">
        <v>0</v>
      </c>
      <c r="K104" s="21">
        <v>0</v>
      </c>
      <c r="L104" s="22">
        <f t="shared" si="37"/>
        <v>0</v>
      </c>
    </row>
    <row r="105" spans="1:12" s="18" customFormat="1" ht="36" x14ac:dyDescent="0.25">
      <c r="A105" s="19" t="s">
        <v>245</v>
      </c>
      <c r="B105" s="20" t="s">
        <v>98</v>
      </c>
      <c r="C105" s="21">
        <v>43301000</v>
      </c>
      <c r="D105" s="23">
        <v>0</v>
      </c>
      <c r="E105" s="59">
        <v>-938952</v>
      </c>
      <c r="F105" s="23">
        <f>+C105+E105</f>
        <v>42362048</v>
      </c>
      <c r="G105" s="23">
        <v>0</v>
      </c>
      <c r="H105" s="23">
        <v>41362048</v>
      </c>
      <c r="I105" s="22">
        <f t="shared" si="34"/>
        <v>97.639396471105456</v>
      </c>
      <c r="J105" s="21">
        <v>0</v>
      </c>
      <c r="K105" s="21">
        <v>7227800</v>
      </c>
      <c r="L105" s="22">
        <f t="shared" si="37"/>
        <v>17.061970186143974</v>
      </c>
    </row>
    <row r="106" spans="1:12" s="18" customFormat="1" ht="48" x14ac:dyDescent="0.25">
      <c r="A106" s="19" t="s">
        <v>246</v>
      </c>
      <c r="B106" s="40" t="s">
        <v>99</v>
      </c>
      <c r="C106" s="41">
        <f>SUM(C107:C110)</f>
        <v>592660000</v>
      </c>
      <c r="D106" s="41">
        <f t="shared" ref="D106:K106" si="51">SUM(D107:D110)</f>
        <v>-23760000</v>
      </c>
      <c r="E106" s="41">
        <f t="shared" si="51"/>
        <v>-313119225</v>
      </c>
      <c r="F106" s="41">
        <f t="shared" si="51"/>
        <v>279540775</v>
      </c>
      <c r="G106" s="41">
        <f t="shared" si="51"/>
        <v>25000000</v>
      </c>
      <c r="H106" s="41">
        <f t="shared" si="51"/>
        <v>64000000</v>
      </c>
      <c r="I106" s="42">
        <f t="shared" si="34"/>
        <v>22.894692196514086</v>
      </c>
      <c r="J106" s="41">
        <f t="shared" si="51"/>
        <v>3998058</v>
      </c>
      <c r="K106" s="41">
        <f t="shared" si="51"/>
        <v>8128689</v>
      </c>
      <c r="L106" s="42">
        <f t="shared" si="37"/>
        <v>2.907872384627967</v>
      </c>
    </row>
    <row r="107" spans="1:12" s="18" customFormat="1" ht="36" x14ac:dyDescent="0.25">
      <c r="A107" s="19" t="s">
        <v>247</v>
      </c>
      <c r="B107" s="20" t="s">
        <v>100</v>
      </c>
      <c r="C107" s="21">
        <v>10300000</v>
      </c>
      <c r="D107" s="23">
        <v>9000000</v>
      </c>
      <c r="E107" s="59">
        <f>+D107</f>
        <v>9000000</v>
      </c>
      <c r="F107" s="23">
        <f t="shared" si="18"/>
        <v>19300000</v>
      </c>
      <c r="G107" s="23">
        <v>0</v>
      </c>
      <c r="H107" s="23">
        <v>0</v>
      </c>
      <c r="I107" s="22">
        <f t="shared" si="34"/>
        <v>0</v>
      </c>
      <c r="J107" s="21">
        <v>0</v>
      </c>
      <c r="K107" s="21">
        <v>0</v>
      </c>
      <c r="L107" s="22">
        <f t="shared" si="37"/>
        <v>0</v>
      </c>
    </row>
    <row r="108" spans="1:12" s="18" customFormat="1" ht="36" x14ac:dyDescent="0.25">
      <c r="A108" s="19" t="s">
        <v>248</v>
      </c>
      <c r="B108" s="20" t="s">
        <v>101</v>
      </c>
      <c r="C108" s="21">
        <v>45600000</v>
      </c>
      <c r="D108" s="23"/>
      <c r="E108" s="59">
        <v>-15600000</v>
      </c>
      <c r="F108" s="23">
        <f t="shared" si="18"/>
        <v>30000000</v>
      </c>
      <c r="G108" s="23">
        <v>25000000</v>
      </c>
      <c r="H108" s="23">
        <v>30000000</v>
      </c>
      <c r="I108" s="22">
        <f t="shared" ref="I108:I129" si="52">+(H108/F108)*100</f>
        <v>100</v>
      </c>
      <c r="J108" s="21">
        <v>0</v>
      </c>
      <c r="K108" s="21">
        <v>4130631</v>
      </c>
      <c r="L108" s="22">
        <f t="shared" si="37"/>
        <v>13.76877</v>
      </c>
    </row>
    <row r="109" spans="1:12" s="18" customFormat="1" ht="24" x14ac:dyDescent="0.25">
      <c r="A109" s="19" t="s">
        <v>249</v>
      </c>
      <c r="B109" s="20" t="s">
        <v>102</v>
      </c>
      <c r="C109" s="21">
        <v>536760000</v>
      </c>
      <c r="D109" s="23">
        <v>-32760000</v>
      </c>
      <c r="E109" s="59">
        <v>-502760000</v>
      </c>
      <c r="F109" s="23">
        <f t="shared" ref="F109:F122" si="53">+C109+E109</f>
        <v>34000000</v>
      </c>
      <c r="G109" s="23">
        <v>0</v>
      </c>
      <c r="H109" s="23">
        <v>34000000</v>
      </c>
      <c r="I109" s="22">
        <f t="shared" si="52"/>
        <v>100</v>
      </c>
      <c r="J109" s="21">
        <v>3998058</v>
      </c>
      <c r="K109" s="21">
        <v>3998058</v>
      </c>
      <c r="L109" s="22">
        <f t="shared" si="37"/>
        <v>11.75899411764706</v>
      </c>
    </row>
    <row r="110" spans="1:12" s="18" customFormat="1" ht="24" x14ac:dyDescent="0.25">
      <c r="A110" s="19" t="s">
        <v>250</v>
      </c>
      <c r="B110" s="20" t="s">
        <v>103</v>
      </c>
      <c r="C110" s="21">
        <v>0</v>
      </c>
      <c r="D110" s="23"/>
      <c r="E110" s="59">
        <v>196240775</v>
      </c>
      <c r="F110" s="23">
        <f t="shared" si="53"/>
        <v>196240775</v>
      </c>
      <c r="G110" s="23">
        <v>0</v>
      </c>
      <c r="H110" s="23">
        <v>0</v>
      </c>
      <c r="I110" s="22">
        <f t="shared" si="52"/>
        <v>0</v>
      </c>
      <c r="J110" s="21">
        <v>0</v>
      </c>
      <c r="K110" s="21">
        <v>0</v>
      </c>
      <c r="L110" s="22">
        <f t="shared" si="37"/>
        <v>0</v>
      </c>
    </row>
    <row r="111" spans="1:12" s="18" customFormat="1" ht="24" x14ac:dyDescent="0.25">
      <c r="A111" s="19" t="s">
        <v>251</v>
      </c>
      <c r="B111" s="40" t="s">
        <v>104</v>
      </c>
      <c r="C111" s="41">
        <f>SUM(C112)</f>
        <v>171208000</v>
      </c>
      <c r="D111" s="41">
        <f t="shared" ref="D111:K111" si="54">SUM(D112)</f>
        <v>0</v>
      </c>
      <c r="E111" s="41">
        <f t="shared" si="54"/>
        <v>0</v>
      </c>
      <c r="F111" s="41">
        <f t="shared" si="54"/>
        <v>171208000</v>
      </c>
      <c r="G111" s="41">
        <f t="shared" si="54"/>
        <v>9901580</v>
      </c>
      <c r="H111" s="41">
        <f t="shared" si="54"/>
        <v>69134920</v>
      </c>
      <c r="I111" s="42">
        <f t="shared" si="52"/>
        <v>40.380659782253161</v>
      </c>
      <c r="J111" s="41">
        <f t="shared" si="54"/>
        <v>8092520</v>
      </c>
      <c r="K111" s="41">
        <f t="shared" si="54"/>
        <v>67325860</v>
      </c>
      <c r="L111" s="42">
        <f t="shared" si="37"/>
        <v>39.324015232933043</v>
      </c>
    </row>
    <row r="112" spans="1:12" s="18" customFormat="1" ht="24" x14ac:dyDescent="0.25">
      <c r="A112" s="19" t="s">
        <v>252</v>
      </c>
      <c r="B112" s="40" t="s">
        <v>105</v>
      </c>
      <c r="C112" s="41">
        <f>SUM(C113:C115)</f>
        <v>171208000</v>
      </c>
      <c r="D112" s="41">
        <f t="shared" ref="D112:K112" si="55">SUM(D113:D115)</f>
        <v>0</v>
      </c>
      <c r="E112" s="41">
        <f t="shared" si="55"/>
        <v>0</v>
      </c>
      <c r="F112" s="41">
        <f t="shared" si="55"/>
        <v>171208000</v>
      </c>
      <c r="G112" s="41">
        <f t="shared" si="55"/>
        <v>9901580</v>
      </c>
      <c r="H112" s="41">
        <f t="shared" si="55"/>
        <v>69134920</v>
      </c>
      <c r="I112" s="42">
        <f t="shared" si="52"/>
        <v>40.380659782253161</v>
      </c>
      <c r="J112" s="41">
        <f t="shared" si="55"/>
        <v>8092520</v>
      </c>
      <c r="K112" s="41">
        <f t="shared" si="55"/>
        <v>67325860</v>
      </c>
      <c r="L112" s="42">
        <f t="shared" si="37"/>
        <v>39.324015232933043</v>
      </c>
    </row>
    <row r="113" spans="1:16" s="18" customFormat="1" x14ac:dyDescent="0.25">
      <c r="A113" s="19" t="s">
        <v>253</v>
      </c>
      <c r="B113" s="20" t="s">
        <v>106</v>
      </c>
      <c r="C113" s="21">
        <v>133488000</v>
      </c>
      <c r="D113" s="23">
        <v>0</v>
      </c>
      <c r="E113" s="59">
        <f>+D113</f>
        <v>0</v>
      </c>
      <c r="F113" s="23">
        <f>+C113+E113</f>
        <v>133488000</v>
      </c>
      <c r="G113" s="23">
        <v>7685420</v>
      </c>
      <c r="H113" s="23">
        <v>58042190</v>
      </c>
      <c r="I113" s="22">
        <f t="shared" si="52"/>
        <v>43.481204303008511</v>
      </c>
      <c r="J113" s="21">
        <v>7685420</v>
      </c>
      <c r="K113" s="21">
        <v>58042190</v>
      </c>
      <c r="L113" s="22">
        <f t="shared" si="37"/>
        <v>43.481204303008511</v>
      </c>
    </row>
    <row r="114" spans="1:16" s="18" customFormat="1" x14ac:dyDescent="0.25">
      <c r="A114" s="19" t="s">
        <v>254</v>
      </c>
      <c r="B114" s="20" t="s">
        <v>107</v>
      </c>
      <c r="C114" s="21">
        <v>24720000</v>
      </c>
      <c r="D114" s="23">
        <v>0</v>
      </c>
      <c r="E114" s="59">
        <f>+D114</f>
        <v>0</v>
      </c>
      <c r="F114" s="23">
        <f t="shared" si="53"/>
        <v>24720000</v>
      </c>
      <c r="G114" s="23">
        <v>1809060</v>
      </c>
      <c r="H114" s="23">
        <v>7102280</v>
      </c>
      <c r="I114" s="22">
        <f t="shared" si="52"/>
        <v>28.730906148867312</v>
      </c>
      <c r="J114" s="21">
        <v>0</v>
      </c>
      <c r="K114" s="21">
        <v>5293220</v>
      </c>
      <c r="L114" s="22">
        <f t="shared" si="37"/>
        <v>21.412702265372168</v>
      </c>
    </row>
    <row r="115" spans="1:16" s="18" customFormat="1" x14ac:dyDescent="0.25">
      <c r="A115" s="19" t="s">
        <v>255</v>
      </c>
      <c r="B115" s="20" t="s">
        <v>108</v>
      </c>
      <c r="C115" s="21">
        <v>13000000</v>
      </c>
      <c r="D115" s="23">
        <v>0</v>
      </c>
      <c r="E115" s="59">
        <f>+D115</f>
        <v>0</v>
      </c>
      <c r="F115" s="23">
        <f t="shared" si="53"/>
        <v>13000000</v>
      </c>
      <c r="G115" s="23">
        <v>407100</v>
      </c>
      <c r="H115" s="23">
        <v>3990450</v>
      </c>
      <c r="I115" s="22">
        <f t="shared" si="52"/>
        <v>30.695769230769233</v>
      </c>
      <c r="J115" s="21">
        <v>407100</v>
      </c>
      <c r="K115" s="21">
        <v>3990450</v>
      </c>
      <c r="L115" s="22">
        <f t="shared" si="37"/>
        <v>30.695769230769233</v>
      </c>
    </row>
    <row r="116" spans="1:16" s="18" customFormat="1" x14ac:dyDescent="0.25">
      <c r="A116" s="19" t="s">
        <v>256</v>
      </c>
      <c r="B116" s="20" t="s">
        <v>109</v>
      </c>
      <c r="C116" s="21">
        <v>0</v>
      </c>
      <c r="D116" s="23">
        <v>0</v>
      </c>
      <c r="E116" s="59">
        <v>500000</v>
      </c>
      <c r="F116" s="23">
        <f t="shared" si="53"/>
        <v>500000</v>
      </c>
      <c r="G116" s="23">
        <v>0</v>
      </c>
      <c r="H116" s="23">
        <v>0</v>
      </c>
      <c r="I116" s="22">
        <f t="shared" si="52"/>
        <v>0</v>
      </c>
      <c r="J116" s="21">
        <v>0</v>
      </c>
      <c r="K116" s="21">
        <v>0</v>
      </c>
      <c r="L116" s="22">
        <f t="shared" si="37"/>
        <v>0</v>
      </c>
    </row>
    <row r="117" spans="1:16" s="18" customFormat="1" x14ac:dyDescent="0.25">
      <c r="A117" s="19" t="s">
        <v>257</v>
      </c>
      <c r="B117" s="20" t="s">
        <v>110</v>
      </c>
      <c r="C117" s="21">
        <v>41052000</v>
      </c>
      <c r="D117" s="23">
        <v>0</v>
      </c>
      <c r="E117" s="59">
        <f>+D117</f>
        <v>0</v>
      </c>
      <c r="F117" s="23">
        <f t="shared" si="53"/>
        <v>41052000</v>
      </c>
      <c r="G117" s="23">
        <v>0</v>
      </c>
      <c r="H117" s="23">
        <v>29560000</v>
      </c>
      <c r="I117" s="22">
        <f t="shared" si="52"/>
        <v>72.006235993374261</v>
      </c>
      <c r="J117" s="21">
        <v>0</v>
      </c>
      <c r="K117" s="21">
        <v>0</v>
      </c>
      <c r="L117" s="22">
        <f t="shared" si="37"/>
        <v>0</v>
      </c>
      <c r="P117" s="27"/>
    </row>
    <row r="118" spans="1:16" s="18" customFormat="1" x14ac:dyDescent="0.25">
      <c r="A118" s="19" t="s">
        <v>258</v>
      </c>
      <c r="B118" s="20" t="s">
        <v>111</v>
      </c>
      <c r="C118" s="21">
        <v>108080000</v>
      </c>
      <c r="D118" s="23">
        <v>0</v>
      </c>
      <c r="E118" s="59">
        <f>+D118</f>
        <v>0</v>
      </c>
      <c r="F118" s="23">
        <f t="shared" si="53"/>
        <v>108080000</v>
      </c>
      <c r="G118" s="23">
        <v>0</v>
      </c>
      <c r="H118" s="23">
        <v>76367408</v>
      </c>
      <c r="I118" s="22">
        <f t="shared" si="52"/>
        <v>70.658223538119913</v>
      </c>
      <c r="J118" s="21">
        <v>0</v>
      </c>
      <c r="K118" s="21">
        <v>0</v>
      </c>
      <c r="L118" s="22">
        <f t="shared" si="37"/>
        <v>0</v>
      </c>
    </row>
    <row r="119" spans="1:16" s="18" customFormat="1" x14ac:dyDescent="0.25">
      <c r="A119" s="19" t="s">
        <v>259</v>
      </c>
      <c r="B119" s="20" t="s">
        <v>112</v>
      </c>
      <c r="C119" s="21">
        <v>58851000</v>
      </c>
      <c r="D119" s="23">
        <v>0</v>
      </c>
      <c r="E119" s="59">
        <v>0</v>
      </c>
      <c r="F119" s="23">
        <f t="shared" si="53"/>
        <v>58851000</v>
      </c>
      <c r="G119" s="23">
        <v>0</v>
      </c>
      <c r="H119" s="23">
        <v>42372592</v>
      </c>
      <c r="I119" s="22">
        <f t="shared" si="52"/>
        <v>71.999782501571758</v>
      </c>
      <c r="J119" s="21">
        <v>0</v>
      </c>
      <c r="K119" s="21">
        <v>0</v>
      </c>
      <c r="L119" s="22">
        <f t="shared" si="37"/>
        <v>0</v>
      </c>
    </row>
    <row r="120" spans="1:16" s="18" customFormat="1" x14ac:dyDescent="0.25">
      <c r="A120" s="19" t="s">
        <v>260</v>
      </c>
      <c r="B120" s="43" t="s">
        <v>113</v>
      </c>
      <c r="C120" s="61">
        <f>SUM(C121)</f>
        <v>515000</v>
      </c>
      <c r="D120" s="61">
        <f t="shared" ref="D120:K121" si="56">SUM(D121)</f>
        <v>0</v>
      </c>
      <c r="E120" s="61">
        <f t="shared" si="56"/>
        <v>0</v>
      </c>
      <c r="F120" s="61">
        <f t="shared" si="56"/>
        <v>515000</v>
      </c>
      <c r="G120" s="61">
        <f t="shared" si="56"/>
        <v>0</v>
      </c>
      <c r="H120" s="61">
        <f t="shared" si="56"/>
        <v>0</v>
      </c>
      <c r="I120" s="42">
        <f t="shared" si="52"/>
        <v>0</v>
      </c>
      <c r="J120" s="61">
        <f t="shared" si="56"/>
        <v>0</v>
      </c>
      <c r="K120" s="61">
        <f t="shared" si="56"/>
        <v>0</v>
      </c>
      <c r="L120" s="42">
        <f t="shared" si="37"/>
        <v>0</v>
      </c>
    </row>
    <row r="121" spans="1:16" s="18" customFormat="1" x14ac:dyDescent="0.25">
      <c r="A121" s="19" t="s">
        <v>261</v>
      </c>
      <c r="B121" s="40" t="s">
        <v>114</v>
      </c>
      <c r="C121" s="41">
        <f>SUM(C122)</f>
        <v>515000</v>
      </c>
      <c r="D121" s="41">
        <f t="shared" si="56"/>
        <v>0</v>
      </c>
      <c r="E121" s="41">
        <f t="shared" si="56"/>
        <v>0</v>
      </c>
      <c r="F121" s="41">
        <f t="shared" si="56"/>
        <v>515000</v>
      </c>
      <c r="G121" s="41">
        <f t="shared" si="56"/>
        <v>0</v>
      </c>
      <c r="H121" s="41">
        <f t="shared" si="56"/>
        <v>0</v>
      </c>
      <c r="I121" s="42">
        <f t="shared" si="52"/>
        <v>0</v>
      </c>
      <c r="J121" s="41">
        <f t="shared" si="56"/>
        <v>0</v>
      </c>
      <c r="K121" s="41">
        <f t="shared" si="56"/>
        <v>0</v>
      </c>
      <c r="L121" s="42">
        <f t="shared" si="37"/>
        <v>0</v>
      </c>
    </row>
    <row r="122" spans="1:16" s="18" customFormat="1" x14ac:dyDescent="0.25">
      <c r="A122" s="19" t="s">
        <v>262</v>
      </c>
      <c r="B122" s="20" t="s">
        <v>115</v>
      </c>
      <c r="C122" s="21">
        <v>515000</v>
      </c>
      <c r="D122" s="23">
        <v>0</v>
      </c>
      <c r="E122" s="59">
        <v>0</v>
      </c>
      <c r="F122" s="23">
        <f t="shared" si="53"/>
        <v>515000</v>
      </c>
      <c r="G122" s="23">
        <v>0</v>
      </c>
      <c r="H122" s="23">
        <v>0</v>
      </c>
      <c r="I122" s="22">
        <f t="shared" si="52"/>
        <v>0</v>
      </c>
      <c r="J122" s="21">
        <v>0</v>
      </c>
      <c r="K122" s="21">
        <v>0</v>
      </c>
      <c r="L122" s="22">
        <f t="shared" si="37"/>
        <v>0</v>
      </c>
    </row>
    <row r="123" spans="1:16" s="18" customFormat="1" x14ac:dyDescent="0.25">
      <c r="A123" s="48" t="s">
        <v>263</v>
      </c>
      <c r="B123" s="44" t="s">
        <v>116</v>
      </c>
      <c r="C123" s="45">
        <f t="shared" ref="C123:K123" si="57">SUM(C124)</f>
        <v>114425161000</v>
      </c>
      <c r="D123" s="45">
        <f t="shared" si="57"/>
        <v>0</v>
      </c>
      <c r="E123" s="45">
        <f t="shared" si="57"/>
        <v>-20658177877</v>
      </c>
      <c r="F123" s="45">
        <f t="shared" si="57"/>
        <v>93766983123</v>
      </c>
      <c r="G123" s="45">
        <f t="shared" si="57"/>
        <v>18917960771</v>
      </c>
      <c r="H123" s="45">
        <f t="shared" si="57"/>
        <v>56935196235</v>
      </c>
      <c r="I123" s="46">
        <f t="shared" si="52"/>
        <v>60.719876377290028</v>
      </c>
      <c r="J123" s="45">
        <f t="shared" si="57"/>
        <v>1463801795</v>
      </c>
      <c r="K123" s="45">
        <f t="shared" si="57"/>
        <v>27853556923</v>
      </c>
      <c r="L123" s="46">
        <f t="shared" si="37"/>
        <v>29.705079544323986</v>
      </c>
      <c r="O123" s="27"/>
    </row>
    <row r="124" spans="1:16" s="18" customFormat="1" x14ac:dyDescent="0.25">
      <c r="A124" s="48" t="s">
        <v>264</v>
      </c>
      <c r="B124" s="44" t="s">
        <v>117</v>
      </c>
      <c r="C124" s="45">
        <f t="shared" ref="C124:D124" si="58">SUM(C125+C161)</f>
        <v>114425161000</v>
      </c>
      <c r="D124" s="45">
        <f t="shared" si="58"/>
        <v>0</v>
      </c>
      <c r="E124" s="45">
        <f>SUM(E125+E161)</f>
        <v>-20658177877</v>
      </c>
      <c r="F124" s="45">
        <f t="shared" ref="F124:K124" si="59">SUM(F125+F161)</f>
        <v>93766983123</v>
      </c>
      <c r="G124" s="45">
        <f t="shared" si="59"/>
        <v>18917960771</v>
      </c>
      <c r="H124" s="45">
        <f t="shared" si="59"/>
        <v>56935196235</v>
      </c>
      <c r="I124" s="46">
        <f t="shared" si="52"/>
        <v>60.719876377290028</v>
      </c>
      <c r="J124" s="45">
        <f t="shared" si="59"/>
        <v>1463801795</v>
      </c>
      <c r="K124" s="45">
        <f t="shared" si="59"/>
        <v>27853556923</v>
      </c>
      <c r="L124" s="46">
        <f>+(K124/F124)*100</f>
        <v>29.705079544323986</v>
      </c>
      <c r="O124" s="27"/>
    </row>
    <row r="125" spans="1:16" s="18" customFormat="1" x14ac:dyDescent="0.25">
      <c r="A125" s="48" t="s">
        <v>265</v>
      </c>
      <c r="B125" s="40" t="s">
        <v>118</v>
      </c>
      <c r="C125" s="41">
        <f>SUM(C126+C135+C139+C147)</f>
        <v>114425161000</v>
      </c>
      <c r="D125" s="41">
        <f t="shared" ref="D125:H125" si="60">SUM(D126+D135+D139+D147)</f>
        <v>-55732181078</v>
      </c>
      <c r="E125" s="41">
        <f t="shared" si="60"/>
        <v>-76390358955</v>
      </c>
      <c r="F125" s="41">
        <f t="shared" si="60"/>
        <v>38034802045</v>
      </c>
      <c r="G125" s="41">
        <f t="shared" si="60"/>
        <v>0</v>
      </c>
      <c r="H125" s="41">
        <f t="shared" si="60"/>
        <v>38017235464</v>
      </c>
      <c r="I125" s="42">
        <f t="shared" si="52"/>
        <v>99.953814453985544</v>
      </c>
      <c r="J125" s="41">
        <f t="shared" ref="J125:K125" si="61">SUM(J126+J135+J139+J147)</f>
        <v>1462001595</v>
      </c>
      <c r="K125" s="41">
        <f t="shared" si="61"/>
        <v>27851756723</v>
      </c>
      <c r="L125" s="42">
        <f>+(K125/F125)*100</f>
        <v>73.227032153467846</v>
      </c>
    </row>
    <row r="126" spans="1:16" s="18" customFormat="1" x14ac:dyDescent="0.25">
      <c r="A126" s="19" t="s">
        <v>266</v>
      </c>
      <c r="B126" s="43" t="s">
        <v>119</v>
      </c>
      <c r="C126" s="41">
        <f>SUM(C127)</f>
        <v>46003446000</v>
      </c>
      <c r="D126" s="41">
        <f t="shared" ref="D126:H126" si="62">SUM(D127)</f>
        <v>-30588756593</v>
      </c>
      <c r="E126" s="41">
        <f t="shared" si="62"/>
        <v>-23844680987</v>
      </c>
      <c r="F126" s="41">
        <f t="shared" si="62"/>
        <v>22158765013</v>
      </c>
      <c r="G126" s="41">
        <f t="shared" si="62"/>
        <v>0</v>
      </c>
      <c r="H126" s="41">
        <f t="shared" si="62"/>
        <v>22158765013</v>
      </c>
      <c r="I126" s="42">
        <f t="shared" si="52"/>
        <v>100</v>
      </c>
      <c r="J126" s="41">
        <f t="shared" ref="J126:K126" si="63">SUM(J127)</f>
        <v>453686997</v>
      </c>
      <c r="K126" s="41">
        <f t="shared" si="63"/>
        <v>18845564706</v>
      </c>
      <c r="L126" s="42">
        <f t="shared" si="37"/>
        <v>85.047901789399234</v>
      </c>
    </row>
    <row r="127" spans="1:16" s="18" customFormat="1" ht="48" x14ac:dyDescent="0.25">
      <c r="A127" s="19" t="s">
        <v>267</v>
      </c>
      <c r="B127" s="40" t="s">
        <v>120</v>
      </c>
      <c r="C127" s="41">
        <f>SUM(C128+C130+C133)</f>
        <v>46003446000</v>
      </c>
      <c r="D127" s="41">
        <f t="shared" ref="D127:H127" si="64">SUM(D128+D130+D133)</f>
        <v>-30588756593</v>
      </c>
      <c r="E127" s="41">
        <f t="shared" si="64"/>
        <v>-23844680987</v>
      </c>
      <c r="F127" s="41">
        <f t="shared" si="64"/>
        <v>22158765013</v>
      </c>
      <c r="G127" s="41">
        <f t="shared" si="64"/>
        <v>0</v>
      </c>
      <c r="H127" s="41">
        <f t="shared" si="64"/>
        <v>22158765013</v>
      </c>
      <c r="I127" s="42">
        <f t="shared" si="52"/>
        <v>100</v>
      </c>
      <c r="J127" s="41">
        <f t="shared" ref="J127:K127" si="65">SUM(J128+J130+J133)</f>
        <v>453686997</v>
      </c>
      <c r="K127" s="41">
        <f t="shared" si="65"/>
        <v>18845564706</v>
      </c>
      <c r="L127" s="42">
        <f>+(K127/F127)*100</f>
        <v>85.047901789399234</v>
      </c>
    </row>
    <row r="128" spans="1:16" s="18" customFormat="1" ht="36" x14ac:dyDescent="0.25">
      <c r="A128" s="19" t="s">
        <v>268</v>
      </c>
      <c r="B128" s="40" t="s">
        <v>121</v>
      </c>
      <c r="C128" s="41">
        <f>SUM(C129)</f>
        <v>898425000</v>
      </c>
      <c r="D128" s="41">
        <f t="shared" ref="D128:H128" si="66">SUM(D129)</f>
        <v>-348589840</v>
      </c>
      <c r="E128" s="41">
        <f t="shared" si="66"/>
        <v>-348589840</v>
      </c>
      <c r="F128" s="41">
        <f t="shared" si="66"/>
        <v>549835160</v>
      </c>
      <c r="G128" s="41">
        <f t="shared" si="66"/>
        <v>0</v>
      </c>
      <c r="H128" s="41">
        <f t="shared" si="66"/>
        <v>549835160</v>
      </c>
      <c r="I128" s="42">
        <f t="shared" si="52"/>
        <v>100</v>
      </c>
      <c r="J128" s="41">
        <f t="shared" ref="J128:K128" si="67">SUM(J129)</f>
        <v>45232325</v>
      </c>
      <c r="K128" s="41">
        <f t="shared" si="67"/>
        <v>87925243</v>
      </c>
      <c r="L128" s="42">
        <f t="shared" si="37"/>
        <v>15.991200526354115</v>
      </c>
    </row>
    <row r="129" spans="1:12" s="18" customFormat="1" ht="24" x14ac:dyDescent="0.25">
      <c r="A129" s="19" t="s">
        <v>307</v>
      </c>
      <c r="B129" s="20" t="s">
        <v>308</v>
      </c>
      <c r="C129" s="21">
        <v>898425000</v>
      </c>
      <c r="D129" s="23">
        <v>-348589840</v>
      </c>
      <c r="E129" s="24">
        <v>-348589840</v>
      </c>
      <c r="F129" s="21">
        <f>+C129+E129</f>
        <v>549835160</v>
      </c>
      <c r="G129" s="23">
        <v>0</v>
      </c>
      <c r="H129" s="23">
        <v>549835160</v>
      </c>
      <c r="I129" s="22">
        <f t="shared" si="52"/>
        <v>100</v>
      </c>
      <c r="J129" s="21">
        <v>45232325</v>
      </c>
      <c r="K129" s="21">
        <v>87925243</v>
      </c>
      <c r="L129" s="22">
        <f>+(K129/F129)*100</f>
        <v>15.991200526354115</v>
      </c>
    </row>
    <row r="130" spans="1:12" s="18" customFormat="1" ht="24" x14ac:dyDescent="0.25">
      <c r="A130" s="19" t="s">
        <v>269</v>
      </c>
      <c r="B130" s="40" t="s">
        <v>122</v>
      </c>
      <c r="C130" s="41">
        <f>SUM(C131:C132)</f>
        <v>8516203000</v>
      </c>
      <c r="D130" s="41">
        <f t="shared" ref="D130:K130" si="68">SUM(D131:D132)</f>
        <v>-12131534586</v>
      </c>
      <c r="E130" s="41">
        <f t="shared" si="68"/>
        <v>-5387458980</v>
      </c>
      <c r="F130" s="41">
        <f t="shared" si="68"/>
        <v>3128744020</v>
      </c>
      <c r="G130" s="41">
        <f t="shared" si="68"/>
        <v>0</v>
      </c>
      <c r="H130" s="41">
        <f t="shared" si="68"/>
        <v>3128744020</v>
      </c>
      <c r="I130" s="42">
        <f t="shared" ref="I130:I139" si="69">+(H130/F130)*100</f>
        <v>100</v>
      </c>
      <c r="J130" s="41">
        <f t="shared" si="68"/>
        <v>174902643</v>
      </c>
      <c r="K130" s="41">
        <f t="shared" si="68"/>
        <v>952531165</v>
      </c>
      <c r="L130" s="42">
        <f t="shared" si="37"/>
        <v>30.444522112102991</v>
      </c>
    </row>
    <row r="131" spans="1:12" s="18" customFormat="1" ht="36" x14ac:dyDescent="0.25">
      <c r="A131" s="19" t="s">
        <v>288</v>
      </c>
      <c r="B131" s="20" t="s">
        <v>289</v>
      </c>
      <c r="C131" s="21">
        <v>946596000</v>
      </c>
      <c r="D131" s="23">
        <v>-380135115</v>
      </c>
      <c r="E131" s="24">
        <v>-380135115</v>
      </c>
      <c r="F131" s="21">
        <f>+C131+E131</f>
        <v>566460885</v>
      </c>
      <c r="G131" s="23">
        <v>0</v>
      </c>
      <c r="H131" s="23">
        <v>566460885</v>
      </c>
      <c r="I131" s="22">
        <f t="shared" si="69"/>
        <v>100</v>
      </c>
      <c r="J131" s="21">
        <v>65946320</v>
      </c>
      <c r="K131" s="21">
        <v>141997778</v>
      </c>
      <c r="L131" s="22">
        <f t="shared" si="37"/>
        <v>25.067534539476632</v>
      </c>
    </row>
    <row r="132" spans="1:12" s="18" customFormat="1" x14ac:dyDescent="0.25">
      <c r="A132" s="19" t="s">
        <v>290</v>
      </c>
      <c r="B132" s="20" t="s">
        <v>291</v>
      </c>
      <c r="C132" s="21">
        <v>7569607000</v>
      </c>
      <c r="D132" s="23">
        <v>-11751399471</v>
      </c>
      <c r="E132" s="24">
        <v>-5007323865</v>
      </c>
      <c r="F132" s="21">
        <f>+C132+E132</f>
        <v>2562283135</v>
      </c>
      <c r="G132" s="23">
        <v>0</v>
      </c>
      <c r="H132" s="23">
        <v>2562283135</v>
      </c>
      <c r="I132" s="22">
        <f t="shared" si="69"/>
        <v>100</v>
      </c>
      <c r="J132" s="21">
        <v>108956323</v>
      </c>
      <c r="K132" s="21">
        <v>810533387</v>
      </c>
      <c r="L132" s="22">
        <f t="shared" si="37"/>
        <v>31.633248329521553</v>
      </c>
    </row>
    <row r="133" spans="1:12" s="18" customFormat="1" ht="24" x14ac:dyDescent="0.25">
      <c r="A133" s="19" t="s">
        <v>270</v>
      </c>
      <c r="B133" s="40" t="s">
        <v>123</v>
      </c>
      <c r="C133" s="41">
        <f>SUM(C134)</f>
        <v>36588818000</v>
      </c>
      <c r="D133" s="41">
        <f t="shared" ref="D133:K133" si="70">SUM(D134)</f>
        <v>-18108632167</v>
      </c>
      <c r="E133" s="41">
        <f t="shared" si="70"/>
        <v>-18108632167</v>
      </c>
      <c r="F133" s="41">
        <f t="shared" si="70"/>
        <v>18480185833</v>
      </c>
      <c r="G133" s="41">
        <f t="shared" si="70"/>
        <v>0</v>
      </c>
      <c r="H133" s="41">
        <f t="shared" si="70"/>
        <v>18480185833</v>
      </c>
      <c r="I133" s="42">
        <f t="shared" si="69"/>
        <v>100</v>
      </c>
      <c r="J133" s="41">
        <f t="shared" si="70"/>
        <v>233552029</v>
      </c>
      <c r="K133" s="41">
        <f t="shared" si="70"/>
        <v>17805108298</v>
      </c>
      <c r="L133" s="42">
        <f t="shared" si="37"/>
        <v>96.347019769711864</v>
      </c>
    </row>
    <row r="134" spans="1:12" s="18" customFormat="1" ht="24" x14ac:dyDescent="0.25">
      <c r="A134" s="19" t="s">
        <v>292</v>
      </c>
      <c r="B134" s="20" t="s">
        <v>293</v>
      </c>
      <c r="C134" s="21">
        <v>36588818000</v>
      </c>
      <c r="D134" s="23">
        <v>-18108632167</v>
      </c>
      <c r="E134" s="24">
        <v>-18108632167</v>
      </c>
      <c r="F134" s="21">
        <f>+C134+E134</f>
        <v>18480185833</v>
      </c>
      <c r="G134" s="23">
        <v>0</v>
      </c>
      <c r="H134" s="23">
        <v>18480185833</v>
      </c>
      <c r="I134" s="22">
        <f t="shared" si="69"/>
        <v>100</v>
      </c>
      <c r="J134" s="21">
        <v>233552029</v>
      </c>
      <c r="K134" s="21">
        <v>17805108298</v>
      </c>
      <c r="L134" s="22">
        <f>+(K134/F134)*100</f>
        <v>96.347019769711864</v>
      </c>
    </row>
    <row r="135" spans="1:12" s="18" customFormat="1" x14ac:dyDescent="0.25">
      <c r="A135" s="19" t="s">
        <v>271</v>
      </c>
      <c r="B135" s="43" t="s">
        <v>124</v>
      </c>
      <c r="C135" s="41">
        <f>SUM(C136)</f>
        <v>35444233000</v>
      </c>
      <c r="D135" s="41">
        <f t="shared" ref="D135:K137" si="71">SUM(D136)</f>
        <v>-4340184921</v>
      </c>
      <c r="E135" s="41">
        <f t="shared" si="71"/>
        <v>-31742438404</v>
      </c>
      <c r="F135" s="41">
        <f t="shared" si="71"/>
        <v>3701794596</v>
      </c>
      <c r="G135" s="41">
        <f t="shared" si="71"/>
        <v>0</v>
      </c>
      <c r="H135" s="41">
        <f t="shared" si="71"/>
        <v>3701794596</v>
      </c>
      <c r="I135" s="42">
        <f t="shared" si="69"/>
        <v>100</v>
      </c>
      <c r="J135" s="41">
        <f t="shared" si="71"/>
        <v>188377730</v>
      </c>
      <c r="K135" s="41">
        <f t="shared" si="71"/>
        <v>550259192</v>
      </c>
      <c r="L135" s="42">
        <f>+(K135/F135)*100</f>
        <v>14.86466030812694</v>
      </c>
    </row>
    <row r="136" spans="1:12" s="18" customFormat="1" ht="24" x14ac:dyDescent="0.25">
      <c r="A136" s="19" t="s">
        <v>272</v>
      </c>
      <c r="B136" s="40" t="s">
        <v>125</v>
      </c>
      <c r="C136" s="41">
        <f>SUM(C137)</f>
        <v>35444233000</v>
      </c>
      <c r="D136" s="41">
        <f t="shared" si="71"/>
        <v>-4340184921</v>
      </c>
      <c r="E136" s="41">
        <f t="shared" si="71"/>
        <v>-31742438404</v>
      </c>
      <c r="F136" s="41">
        <f t="shared" si="71"/>
        <v>3701794596</v>
      </c>
      <c r="G136" s="41">
        <f t="shared" si="71"/>
        <v>0</v>
      </c>
      <c r="H136" s="41">
        <f t="shared" si="71"/>
        <v>3701794596</v>
      </c>
      <c r="I136" s="42">
        <f t="shared" si="69"/>
        <v>100</v>
      </c>
      <c r="J136" s="41">
        <f t="shared" si="71"/>
        <v>188377730</v>
      </c>
      <c r="K136" s="41">
        <f t="shared" si="71"/>
        <v>550259192</v>
      </c>
      <c r="L136" s="42">
        <f>+(K136/F136)*100</f>
        <v>14.86466030812694</v>
      </c>
    </row>
    <row r="137" spans="1:12" s="18" customFormat="1" ht="24" x14ac:dyDescent="0.25">
      <c r="A137" s="19" t="s">
        <v>273</v>
      </c>
      <c r="B137" s="40" t="s">
        <v>126</v>
      </c>
      <c r="C137" s="41">
        <f>SUM(C138)</f>
        <v>35444233000</v>
      </c>
      <c r="D137" s="41">
        <f t="shared" si="71"/>
        <v>-4340184921</v>
      </c>
      <c r="E137" s="41">
        <f t="shared" si="71"/>
        <v>-31742438404</v>
      </c>
      <c r="F137" s="41">
        <f t="shared" si="71"/>
        <v>3701794596</v>
      </c>
      <c r="G137" s="41">
        <f t="shared" si="71"/>
        <v>0</v>
      </c>
      <c r="H137" s="41">
        <f t="shared" si="71"/>
        <v>3701794596</v>
      </c>
      <c r="I137" s="42">
        <f t="shared" si="69"/>
        <v>100</v>
      </c>
      <c r="J137" s="41">
        <f t="shared" si="71"/>
        <v>188377730</v>
      </c>
      <c r="K137" s="41">
        <f t="shared" si="71"/>
        <v>550259192</v>
      </c>
      <c r="L137" s="42">
        <f>+(K137/F137)*100</f>
        <v>14.86466030812694</v>
      </c>
    </row>
    <row r="138" spans="1:12" s="18" customFormat="1" ht="36" x14ac:dyDescent="0.25">
      <c r="A138" s="19" t="s">
        <v>309</v>
      </c>
      <c r="B138" s="20" t="s">
        <v>310</v>
      </c>
      <c r="C138" s="21">
        <v>35444233000</v>
      </c>
      <c r="D138" s="23">
        <v>-4340184921</v>
      </c>
      <c r="E138" s="24">
        <v>-31742438404</v>
      </c>
      <c r="F138" s="21">
        <f>+C138+E138</f>
        <v>3701794596</v>
      </c>
      <c r="G138" s="23">
        <v>0</v>
      </c>
      <c r="H138" s="23">
        <v>3701794596</v>
      </c>
      <c r="I138" s="22">
        <f t="shared" si="69"/>
        <v>100</v>
      </c>
      <c r="J138" s="21">
        <v>188377730</v>
      </c>
      <c r="K138" s="21">
        <v>550259192</v>
      </c>
      <c r="L138" s="22">
        <f>+(K138/F138)*100</f>
        <v>14.86466030812694</v>
      </c>
    </row>
    <row r="139" spans="1:12" s="18" customFormat="1" ht="36" x14ac:dyDescent="0.25">
      <c r="A139" s="19" t="s">
        <v>274</v>
      </c>
      <c r="B139" s="40" t="s">
        <v>127</v>
      </c>
      <c r="C139" s="41">
        <f>SUM(C140)</f>
        <v>23922750000</v>
      </c>
      <c r="D139" s="41">
        <f t="shared" ref="D139:K139" si="72">SUM(D140)</f>
        <v>-16023333320</v>
      </c>
      <c r="E139" s="41">
        <f t="shared" si="72"/>
        <v>-16023333320</v>
      </c>
      <c r="F139" s="41">
        <f t="shared" si="72"/>
        <v>7899416680</v>
      </c>
      <c r="G139" s="41">
        <f t="shared" si="72"/>
        <v>0</v>
      </c>
      <c r="H139" s="41">
        <f t="shared" si="72"/>
        <v>7881850099</v>
      </c>
      <c r="I139" s="42">
        <f t="shared" si="69"/>
        <v>99.777621795233614</v>
      </c>
      <c r="J139" s="41">
        <f t="shared" si="72"/>
        <v>377124897</v>
      </c>
      <c r="K139" s="41">
        <f t="shared" si="72"/>
        <v>7041685740</v>
      </c>
      <c r="L139" s="42">
        <f t="shared" si="37"/>
        <v>89.141844584909279</v>
      </c>
    </row>
    <row r="140" spans="1:12" s="18" customFormat="1" ht="36" x14ac:dyDescent="0.25">
      <c r="A140" s="19" t="s">
        <v>275</v>
      </c>
      <c r="B140" s="40" t="s">
        <v>128</v>
      </c>
      <c r="C140" s="41">
        <f>SUM(C141+C143+C145)</f>
        <v>23922750000</v>
      </c>
      <c r="D140" s="41">
        <f t="shared" ref="D140:K140" si="73">SUM(D141+D143+D145)</f>
        <v>-16023333320</v>
      </c>
      <c r="E140" s="41">
        <f t="shared" si="73"/>
        <v>-16023333320</v>
      </c>
      <c r="F140" s="41">
        <f t="shared" si="73"/>
        <v>7899416680</v>
      </c>
      <c r="G140" s="41">
        <f t="shared" si="73"/>
        <v>0</v>
      </c>
      <c r="H140" s="41">
        <f t="shared" si="73"/>
        <v>7881850099</v>
      </c>
      <c r="I140" s="42">
        <f>+(H140/F140)*100</f>
        <v>99.777621795233614</v>
      </c>
      <c r="J140" s="41">
        <f t="shared" si="73"/>
        <v>377124897</v>
      </c>
      <c r="K140" s="41">
        <f t="shared" si="73"/>
        <v>7041685740</v>
      </c>
      <c r="L140" s="42">
        <f>+(K140/F140)*100</f>
        <v>89.141844584909279</v>
      </c>
    </row>
    <row r="141" spans="1:12" s="18" customFormat="1" ht="36" x14ac:dyDescent="0.25">
      <c r="A141" s="19" t="s">
        <v>276</v>
      </c>
      <c r="B141" s="40" t="s">
        <v>129</v>
      </c>
      <c r="C141" s="41">
        <f>SUM(C142)</f>
        <v>1712644000</v>
      </c>
      <c r="D141" s="41">
        <f t="shared" ref="D141:K141" si="74">SUM(D142)</f>
        <v>-514142989</v>
      </c>
      <c r="E141" s="41">
        <f t="shared" si="74"/>
        <v>-514142989</v>
      </c>
      <c r="F141" s="41">
        <f t="shared" si="74"/>
        <v>1198501011</v>
      </c>
      <c r="G141" s="41">
        <f t="shared" si="74"/>
        <v>0</v>
      </c>
      <c r="H141" s="41">
        <f t="shared" si="74"/>
        <v>1180934430</v>
      </c>
      <c r="I141" s="42">
        <f>+(H141/F141)*100</f>
        <v>98.534287344042966</v>
      </c>
      <c r="J141" s="41">
        <f t="shared" si="74"/>
        <v>270629210</v>
      </c>
      <c r="K141" s="41">
        <f t="shared" si="74"/>
        <v>627953557</v>
      </c>
      <c r="L141" s="42">
        <f t="shared" ref="L141:L157" si="75">+(K141/F141)*100</f>
        <v>52.394912581346162</v>
      </c>
    </row>
    <row r="142" spans="1:12" s="18" customFormat="1" ht="24" x14ac:dyDescent="0.25">
      <c r="A142" s="19" t="s">
        <v>294</v>
      </c>
      <c r="B142" s="20" t="s">
        <v>295</v>
      </c>
      <c r="C142" s="21">
        <v>1712644000</v>
      </c>
      <c r="D142" s="23">
        <v>-514142989</v>
      </c>
      <c r="E142" s="24">
        <v>-514142989</v>
      </c>
      <c r="F142" s="21">
        <f>+C142+E142</f>
        <v>1198501011</v>
      </c>
      <c r="G142" s="23">
        <v>0</v>
      </c>
      <c r="H142" s="23">
        <v>1180934430</v>
      </c>
      <c r="I142" s="22">
        <f>+(H142/F142)*100</f>
        <v>98.534287344042966</v>
      </c>
      <c r="J142" s="21">
        <v>270629210</v>
      </c>
      <c r="K142" s="21">
        <v>627953557</v>
      </c>
      <c r="L142" s="22">
        <f>+(K142/F142)*100</f>
        <v>52.394912581346162</v>
      </c>
    </row>
    <row r="143" spans="1:12" s="18" customFormat="1" ht="24" x14ac:dyDescent="0.25">
      <c r="A143" s="19" t="s">
        <v>277</v>
      </c>
      <c r="B143" s="40" t="s">
        <v>130</v>
      </c>
      <c r="C143" s="41">
        <f>SUM(C144)</f>
        <v>21260106000</v>
      </c>
      <c r="D143" s="41">
        <f t="shared" ref="D143:K143" si="76">SUM(D144)</f>
        <v>-14876042064</v>
      </c>
      <c r="E143" s="41">
        <f t="shared" si="76"/>
        <v>-14876042064</v>
      </c>
      <c r="F143" s="41">
        <f t="shared" si="76"/>
        <v>6384063936</v>
      </c>
      <c r="G143" s="41">
        <f t="shared" si="76"/>
        <v>0</v>
      </c>
      <c r="H143" s="41">
        <f t="shared" si="76"/>
        <v>6384063936</v>
      </c>
      <c r="I143" s="42">
        <f t="shared" ref="I143:I157" si="77">+(H143/F143)*100</f>
        <v>100</v>
      </c>
      <c r="J143" s="41">
        <f t="shared" si="76"/>
        <v>43035220</v>
      </c>
      <c r="K143" s="41">
        <f t="shared" si="76"/>
        <v>6328252960</v>
      </c>
      <c r="L143" s="42">
        <f t="shared" si="75"/>
        <v>99.125776675178969</v>
      </c>
    </row>
    <row r="144" spans="1:12" s="18" customFormat="1" ht="48" x14ac:dyDescent="0.25">
      <c r="A144" s="19" t="s">
        <v>296</v>
      </c>
      <c r="B144" s="20" t="s">
        <v>297</v>
      </c>
      <c r="C144" s="21">
        <v>21260106000</v>
      </c>
      <c r="D144" s="23">
        <v>-14876042064</v>
      </c>
      <c r="E144" s="24">
        <v>-14876042064</v>
      </c>
      <c r="F144" s="21">
        <f>+C144+E144</f>
        <v>6384063936</v>
      </c>
      <c r="G144" s="23">
        <v>0</v>
      </c>
      <c r="H144" s="23">
        <v>6384063936</v>
      </c>
      <c r="I144" s="22">
        <f>+(H144/F144)*100</f>
        <v>100</v>
      </c>
      <c r="J144" s="21">
        <v>43035220</v>
      </c>
      <c r="K144" s="21">
        <v>6328252960</v>
      </c>
      <c r="L144" s="22">
        <f t="shared" si="75"/>
        <v>99.125776675178969</v>
      </c>
    </row>
    <row r="145" spans="1:12" s="18" customFormat="1" ht="24" x14ac:dyDescent="0.25">
      <c r="A145" s="19" t="s">
        <v>278</v>
      </c>
      <c r="B145" s="40" t="s">
        <v>131</v>
      </c>
      <c r="C145" s="41">
        <f>SUM(C146)</f>
        <v>950000000</v>
      </c>
      <c r="D145" s="41">
        <f t="shared" ref="D145:K145" si="78">SUM(D146)</f>
        <v>-633148267</v>
      </c>
      <c r="E145" s="41">
        <f t="shared" si="78"/>
        <v>-633148267</v>
      </c>
      <c r="F145" s="41">
        <f t="shared" si="78"/>
        <v>316851733</v>
      </c>
      <c r="G145" s="41">
        <f t="shared" si="78"/>
        <v>0</v>
      </c>
      <c r="H145" s="41">
        <f t="shared" si="78"/>
        <v>316851733</v>
      </c>
      <c r="I145" s="42">
        <f t="shared" si="77"/>
        <v>100</v>
      </c>
      <c r="J145" s="41">
        <f t="shared" si="78"/>
        <v>63460467</v>
      </c>
      <c r="K145" s="41">
        <f t="shared" si="78"/>
        <v>85479223</v>
      </c>
      <c r="L145" s="42">
        <f t="shared" si="75"/>
        <v>26.977672550713176</v>
      </c>
    </row>
    <row r="146" spans="1:12" s="18" customFormat="1" ht="48" x14ac:dyDescent="0.25">
      <c r="A146" s="19" t="s">
        <v>298</v>
      </c>
      <c r="B146" s="20" t="s">
        <v>297</v>
      </c>
      <c r="C146" s="21">
        <v>950000000</v>
      </c>
      <c r="D146" s="23">
        <v>-633148267</v>
      </c>
      <c r="E146" s="24">
        <v>-633148267</v>
      </c>
      <c r="F146" s="21">
        <f>+C146+E146</f>
        <v>316851733</v>
      </c>
      <c r="G146" s="23">
        <v>0</v>
      </c>
      <c r="H146" s="23">
        <v>316851733</v>
      </c>
      <c r="I146" s="22">
        <f>+(H146/F146)*100</f>
        <v>100</v>
      </c>
      <c r="J146" s="21">
        <v>63460467</v>
      </c>
      <c r="K146" s="21">
        <v>85479223</v>
      </c>
      <c r="L146" s="22">
        <f>+(K146/F146)*100</f>
        <v>26.977672550713176</v>
      </c>
    </row>
    <row r="147" spans="1:12" s="18" customFormat="1" ht="36" x14ac:dyDescent="0.25">
      <c r="A147" s="19" t="s">
        <v>279</v>
      </c>
      <c r="B147" s="43" t="s">
        <v>132</v>
      </c>
      <c r="C147" s="41">
        <f>SUM(C148+C151+C154+C157)</f>
        <v>9054732000</v>
      </c>
      <c r="D147" s="41">
        <f t="shared" ref="D147:K147" si="79">SUM(D148+D151+D154+D157)</f>
        <v>-4779906244</v>
      </c>
      <c r="E147" s="41">
        <f t="shared" si="79"/>
        <v>-4779906244</v>
      </c>
      <c r="F147" s="41">
        <f t="shared" si="79"/>
        <v>4274825756</v>
      </c>
      <c r="G147" s="41">
        <f t="shared" si="79"/>
        <v>0</v>
      </c>
      <c r="H147" s="41">
        <f t="shared" si="79"/>
        <v>4274825756</v>
      </c>
      <c r="I147" s="42">
        <f t="shared" si="77"/>
        <v>100</v>
      </c>
      <c r="J147" s="41">
        <f t="shared" si="79"/>
        <v>442811971</v>
      </c>
      <c r="K147" s="41">
        <f t="shared" si="79"/>
        <v>1414247085</v>
      </c>
      <c r="L147" s="42">
        <f t="shared" si="75"/>
        <v>33.083151588459735</v>
      </c>
    </row>
    <row r="148" spans="1:12" s="18" customFormat="1" ht="36" x14ac:dyDescent="0.25">
      <c r="A148" s="19" t="s">
        <v>280</v>
      </c>
      <c r="B148" s="40" t="s">
        <v>133</v>
      </c>
      <c r="C148" s="41">
        <f>SUM(C149)</f>
        <v>3120227000</v>
      </c>
      <c r="D148" s="41">
        <f t="shared" ref="D148:K149" si="80">SUM(D149)</f>
        <v>-1828956008</v>
      </c>
      <c r="E148" s="41">
        <f t="shared" si="80"/>
        <v>-1828956008</v>
      </c>
      <c r="F148" s="41">
        <f t="shared" si="80"/>
        <v>1291270992</v>
      </c>
      <c r="G148" s="41">
        <f t="shared" si="80"/>
        <v>0</v>
      </c>
      <c r="H148" s="41">
        <f t="shared" si="80"/>
        <v>1291270992</v>
      </c>
      <c r="I148" s="42">
        <f t="shared" si="77"/>
        <v>100</v>
      </c>
      <c r="J148" s="41">
        <f t="shared" si="80"/>
        <v>113546528</v>
      </c>
      <c r="K148" s="41">
        <f t="shared" si="80"/>
        <v>419799854</v>
      </c>
      <c r="L148" s="42">
        <f t="shared" si="75"/>
        <v>32.510592788101597</v>
      </c>
    </row>
    <row r="149" spans="1:12" s="18" customFormat="1" ht="24" x14ac:dyDescent="0.25">
      <c r="A149" s="19" t="s">
        <v>281</v>
      </c>
      <c r="B149" s="40" t="s">
        <v>134</v>
      </c>
      <c r="C149" s="41">
        <f>SUM(C150)</f>
        <v>3120227000</v>
      </c>
      <c r="D149" s="41">
        <f t="shared" si="80"/>
        <v>-1828956008</v>
      </c>
      <c r="E149" s="41">
        <f t="shared" si="80"/>
        <v>-1828956008</v>
      </c>
      <c r="F149" s="41">
        <f t="shared" si="80"/>
        <v>1291270992</v>
      </c>
      <c r="G149" s="41">
        <f t="shared" si="80"/>
        <v>0</v>
      </c>
      <c r="H149" s="41">
        <f t="shared" si="80"/>
        <v>1291270992</v>
      </c>
      <c r="I149" s="42">
        <f>+(H149/F149)*100</f>
        <v>100</v>
      </c>
      <c r="J149" s="41">
        <f t="shared" si="80"/>
        <v>113546528</v>
      </c>
      <c r="K149" s="41">
        <f t="shared" si="80"/>
        <v>419799854</v>
      </c>
      <c r="L149" s="42">
        <f>+(K149/F149)*100</f>
        <v>32.510592788101597</v>
      </c>
    </row>
    <row r="150" spans="1:12" s="18" customFormat="1" ht="24" x14ac:dyDescent="0.25">
      <c r="A150" s="19" t="s">
        <v>300</v>
      </c>
      <c r="B150" s="20" t="s">
        <v>299</v>
      </c>
      <c r="C150" s="21">
        <v>3120227000</v>
      </c>
      <c r="D150" s="23">
        <v>-1828956008</v>
      </c>
      <c r="E150" s="24">
        <v>-1828956008</v>
      </c>
      <c r="F150" s="21">
        <f>+C150+E150</f>
        <v>1291270992</v>
      </c>
      <c r="G150" s="23">
        <v>0</v>
      </c>
      <c r="H150" s="23">
        <v>1291270992</v>
      </c>
      <c r="I150" s="22">
        <f>+(H150/F150)*100</f>
        <v>100</v>
      </c>
      <c r="J150" s="21">
        <v>113546528</v>
      </c>
      <c r="K150" s="21">
        <v>419799854</v>
      </c>
      <c r="L150" s="22">
        <f>+(K150/F150)*100</f>
        <v>32.510592788101597</v>
      </c>
    </row>
    <row r="151" spans="1:12" s="18" customFormat="1" x14ac:dyDescent="0.25">
      <c r="A151" s="19" t="s">
        <v>282</v>
      </c>
      <c r="B151" s="40" t="s">
        <v>135</v>
      </c>
      <c r="C151" s="41">
        <f>SUM(C152)</f>
        <v>1725554000</v>
      </c>
      <c r="D151" s="41">
        <f t="shared" ref="D151:K152" si="81">SUM(D152)</f>
        <v>-778595300</v>
      </c>
      <c r="E151" s="41">
        <f t="shared" si="81"/>
        <v>-778595300</v>
      </c>
      <c r="F151" s="41">
        <f t="shared" si="81"/>
        <v>946958700</v>
      </c>
      <c r="G151" s="41">
        <f t="shared" si="81"/>
        <v>0</v>
      </c>
      <c r="H151" s="41">
        <f t="shared" si="81"/>
        <v>946958700</v>
      </c>
      <c r="I151" s="42">
        <f t="shared" si="77"/>
        <v>100</v>
      </c>
      <c r="J151" s="41">
        <f t="shared" si="81"/>
        <v>89999690</v>
      </c>
      <c r="K151" s="41">
        <f t="shared" si="81"/>
        <v>391935415</v>
      </c>
      <c r="L151" s="42">
        <f t="shared" si="75"/>
        <v>41.388860464558803</v>
      </c>
    </row>
    <row r="152" spans="1:12" s="18" customFormat="1" x14ac:dyDescent="0.25">
      <c r="A152" s="19" t="s">
        <v>283</v>
      </c>
      <c r="B152" s="40" t="s">
        <v>301</v>
      </c>
      <c r="C152" s="41">
        <f>SUM(C153)</f>
        <v>1725554000</v>
      </c>
      <c r="D152" s="41">
        <f t="shared" si="81"/>
        <v>-778595300</v>
      </c>
      <c r="E152" s="41">
        <f t="shared" si="81"/>
        <v>-778595300</v>
      </c>
      <c r="F152" s="41">
        <f t="shared" si="81"/>
        <v>946958700</v>
      </c>
      <c r="G152" s="41">
        <f t="shared" si="81"/>
        <v>0</v>
      </c>
      <c r="H152" s="41">
        <f t="shared" si="81"/>
        <v>946958700</v>
      </c>
      <c r="I152" s="42">
        <f t="shared" si="77"/>
        <v>100</v>
      </c>
      <c r="J152" s="41">
        <f t="shared" si="81"/>
        <v>89999690</v>
      </c>
      <c r="K152" s="41">
        <f t="shared" si="81"/>
        <v>391935415</v>
      </c>
      <c r="L152" s="42">
        <f>+(K152/F152)*100</f>
        <v>41.388860464558803</v>
      </c>
    </row>
    <row r="153" spans="1:12" s="18" customFormat="1" x14ac:dyDescent="0.25">
      <c r="A153" s="19" t="s">
        <v>302</v>
      </c>
      <c r="B153" s="20" t="s">
        <v>362</v>
      </c>
      <c r="C153" s="21">
        <v>1725554000</v>
      </c>
      <c r="D153" s="23">
        <v>-778595300</v>
      </c>
      <c r="E153" s="24">
        <v>-778595300</v>
      </c>
      <c r="F153" s="21">
        <f t="shared" ref="F153:F159" si="82">+C153+E153</f>
        <v>946958700</v>
      </c>
      <c r="G153" s="23">
        <v>0</v>
      </c>
      <c r="H153" s="23">
        <v>946958700</v>
      </c>
      <c r="I153" s="22">
        <f t="shared" si="77"/>
        <v>100</v>
      </c>
      <c r="J153" s="21">
        <v>89999690</v>
      </c>
      <c r="K153" s="21">
        <v>391935415</v>
      </c>
      <c r="L153" s="22">
        <f>+(K153/F153)*100</f>
        <v>41.388860464558803</v>
      </c>
    </row>
    <row r="154" spans="1:12" s="18" customFormat="1" x14ac:dyDescent="0.25">
      <c r="A154" s="19" t="s">
        <v>284</v>
      </c>
      <c r="B154" s="40" t="s">
        <v>136</v>
      </c>
      <c r="C154" s="41">
        <f>SUM(C155)</f>
        <v>1232080000</v>
      </c>
      <c r="D154" s="41">
        <f t="shared" ref="D154:K155" si="83">SUM(D155)</f>
        <v>-756481791</v>
      </c>
      <c r="E154" s="41">
        <f t="shared" si="83"/>
        <v>-756481791</v>
      </c>
      <c r="F154" s="41">
        <f t="shared" si="83"/>
        <v>475598209</v>
      </c>
      <c r="G154" s="41">
        <f t="shared" si="83"/>
        <v>0</v>
      </c>
      <c r="H154" s="41">
        <f t="shared" si="83"/>
        <v>475598209</v>
      </c>
      <c r="I154" s="42">
        <f t="shared" si="77"/>
        <v>100</v>
      </c>
      <c r="J154" s="41">
        <f t="shared" si="83"/>
        <v>50526180</v>
      </c>
      <c r="K154" s="41">
        <f t="shared" si="83"/>
        <v>195472136</v>
      </c>
      <c r="L154" s="42">
        <f t="shared" si="75"/>
        <v>41.100267473883612</v>
      </c>
    </row>
    <row r="155" spans="1:12" s="18" customFormat="1" ht="24" x14ac:dyDescent="0.25">
      <c r="A155" s="19" t="s">
        <v>285</v>
      </c>
      <c r="B155" s="40" t="s">
        <v>137</v>
      </c>
      <c r="C155" s="41">
        <f>SUM(C156)</f>
        <v>1232080000</v>
      </c>
      <c r="D155" s="41">
        <f t="shared" si="83"/>
        <v>-756481791</v>
      </c>
      <c r="E155" s="41">
        <f t="shared" si="83"/>
        <v>-756481791</v>
      </c>
      <c r="F155" s="41">
        <f t="shared" si="83"/>
        <v>475598209</v>
      </c>
      <c r="G155" s="41">
        <f t="shared" si="83"/>
        <v>0</v>
      </c>
      <c r="H155" s="41">
        <f t="shared" si="83"/>
        <v>475598209</v>
      </c>
      <c r="I155" s="42">
        <f t="shared" si="77"/>
        <v>100</v>
      </c>
      <c r="J155" s="41">
        <f t="shared" si="83"/>
        <v>50526180</v>
      </c>
      <c r="K155" s="41">
        <f t="shared" si="83"/>
        <v>195472136</v>
      </c>
      <c r="L155" s="42">
        <f>+(K155/F155)*100</f>
        <v>41.100267473883612</v>
      </c>
    </row>
    <row r="156" spans="1:12" s="18" customFormat="1" ht="24" x14ac:dyDescent="0.25">
      <c r="A156" s="19" t="s">
        <v>303</v>
      </c>
      <c r="B156" s="20" t="s">
        <v>304</v>
      </c>
      <c r="C156" s="21">
        <v>1232080000</v>
      </c>
      <c r="D156" s="23">
        <v>-756481791</v>
      </c>
      <c r="E156" s="24">
        <v>-756481791</v>
      </c>
      <c r="F156" s="21">
        <f t="shared" si="82"/>
        <v>475598209</v>
      </c>
      <c r="G156" s="23">
        <v>0</v>
      </c>
      <c r="H156" s="23">
        <v>475598209</v>
      </c>
      <c r="I156" s="22">
        <f>+(H156/F156)*100</f>
        <v>100</v>
      </c>
      <c r="J156" s="21">
        <v>50526180</v>
      </c>
      <c r="K156" s="21">
        <v>195472136</v>
      </c>
      <c r="L156" s="22">
        <f>+(K156/F156)*100</f>
        <v>41.100267473883612</v>
      </c>
    </row>
    <row r="157" spans="1:12" s="18" customFormat="1" ht="36" x14ac:dyDescent="0.25">
      <c r="A157" s="19" t="s">
        <v>286</v>
      </c>
      <c r="B157" s="40" t="s">
        <v>138</v>
      </c>
      <c r="C157" s="41">
        <f>SUM(C158)</f>
        <v>2976871000</v>
      </c>
      <c r="D157" s="41">
        <f t="shared" ref="D157:K158" si="84">SUM(D158)</f>
        <v>-1415873145</v>
      </c>
      <c r="E157" s="41">
        <f t="shared" si="84"/>
        <v>-1415873145</v>
      </c>
      <c r="F157" s="41">
        <f t="shared" si="84"/>
        <v>1560997855</v>
      </c>
      <c r="G157" s="41">
        <f t="shared" si="84"/>
        <v>0</v>
      </c>
      <c r="H157" s="41">
        <f t="shared" si="84"/>
        <v>1560997855</v>
      </c>
      <c r="I157" s="42">
        <f t="shared" si="77"/>
        <v>100</v>
      </c>
      <c r="J157" s="41">
        <f t="shared" si="84"/>
        <v>188739573</v>
      </c>
      <c r="K157" s="41">
        <f t="shared" si="84"/>
        <v>407039680</v>
      </c>
      <c r="L157" s="42">
        <f t="shared" si="75"/>
        <v>26.075607900178699</v>
      </c>
    </row>
    <row r="158" spans="1:12" s="18" customFormat="1" ht="36" x14ac:dyDescent="0.25">
      <c r="A158" s="19" t="s">
        <v>287</v>
      </c>
      <c r="B158" s="40" t="s">
        <v>139</v>
      </c>
      <c r="C158" s="41">
        <f>SUM(C159)</f>
        <v>2976871000</v>
      </c>
      <c r="D158" s="41">
        <f t="shared" si="84"/>
        <v>-1415873145</v>
      </c>
      <c r="E158" s="41">
        <f t="shared" si="84"/>
        <v>-1415873145</v>
      </c>
      <c r="F158" s="41">
        <f t="shared" si="84"/>
        <v>1560997855</v>
      </c>
      <c r="G158" s="41">
        <f t="shared" si="84"/>
        <v>0</v>
      </c>
      <c r="H158" s="41">
        <f t="shared" si="84"/>
        <v>1560997855</v>
      </c>
      <c r="I158" s="42">
        <f>+(H158/F158)*100</f>
        <v>100</v>
      </c>
      <c r="J158" s="41">
        <f t="shared" si="84"/>
        <v>188739573</v>
      </c>
      <c r="K158" s="41">
        <f t="shared" si="84"/>
        <v>407039680</v>
      </c>
      <c r="L158" s="42">
        <f>+(K158/F158)*100</f>
        <v>26.075607900178699</v>
      </c>
    </row>
    <row r="159" spans="1:12" s="18" customFormat="1" ht="36" x14ac:dyDescent="0.25">
      <c r="A159" s="19" t="s">
        <v>305</v>
      </c>
      <c r="B159" s="20" t="s">
        <v>306</v>
      </c>
      <c r="C159" s="21">
        <v>2976871000</v>
      </c>
      <c r="D159" s="23">
        <v>-1415873145</v>
      </c>
      <c r="E159" s="24">
        <v>-1415873145</v>
      </c>
      <c r="F159" s="21">
        <f t="shared" si="82"/>
        <v>1560997855</v>
      </c>
      <c r="G159" s="23">
        <v>0</v>
      </c>
      <c r="H159" s="23">
        <v>1560997855</v>
      </c>
      <c r="I159" s="22">
        <f>+(H159/F159)*100</f>
        <v>100</v>
      </c>
      <c r="J159" s="21">
        <v>188739573</v>
      </c>
      <c r="K159" s="21">
        <v>407039680</v>
      </c>
      <c r="L159" s="22">
        <f>+(K159/F159)*100</f>
        <v>26.075607900178699</v>
      </c>
    </row>
    <row r="160" spans="1:12" ht="5.25" customHeight="1" x14ac:dyDescent="0.25">
      <c r="A160" s="25"/>
      <c r="B160" s="25"/>
      <c r="C160" s="62"/>
      <c r="D160" s="62"/>
      <c r="E160" s="62"/>
      <c r="F160" s="62"/>
      <c r="G160" s="62"/>
      <c r="H160" s="62"/>
      <c r="I160" s="63"/>
      <c r="J160" s="62"/>
      <c r="K160" s="62"/>
      <c r="L160" s="63"/>
    </row>
    <row r="161" spans="1:12" ht="36" x14ac:dyDescent="0.25">
      <c r="A161" s="49" t="s">
        <v>311</v>
      </c>
      <c r="B161" s="44" t="s">
        <v>337</v>
      </c>
      <c r="C161" s="49">
        <f>+C162</f>
        <v>0</v>
      </c>
      <c r="D161" s="50">
        <f>+D162+D178+D181</f>
        <v>55732181078</v>
      </c>
      <c r="E161" s="50">
        <f>+E162+E178+E181</f>
        <v>55732181078</v>
      </c>
      <c r="F161" s="50">
        <f t="shared" ref="F161:K161" si="85">+F162+F178+F181</f>
        <v>55732181078</v>
      </c>
      <c r="G161" s="50">
        <f t="shared" si="85"/>
        <v>18917960771</v>
      </c>
      <c r="H161" s="50">
        <f t="shared" si="85"/>
        <v>18917960771</v>
      </c>
      <c r="I161" s="46">
        <f t="shared" ref="I161:I169" si="86">+(H161/F161)*100</f>
        <v>33.944411298964525</v>
      </c>
      <c r="J161" s="50">
        <f t="shared" si="85"/>
        <v>1800200</v>
      </c>
      <c r="K161" s="50">
        <f t="shared" si="85"/>
        <v>1800200</v>
      </c>
      <c r="L161" s="42">
        <f>+(K161/F161)*100</f>
        <v>3.2300907037543162E-3</v>
      </c>
    </row>
    <row r="162" spans="1:12" ht="60" x14ac:dyDescent="0.25">
      <c r="A162" s="19" t="s">
        <v>312</v>
      </c>
      <c r="B162" s="40" t="s">
        <v>336</v>
      </c>
      <c r="C162" s="48">
        <f>+C163+C178+C181</f>
        <v>0</v>
      </c>
      <c r="D162" s="51">
        <f>+D163+D165+D167+D170+D175</f>
        <v>48966987684</v>
      </c>
      <c r="E162" s="51">
        <f t="shared" ref="E162:K162" si="87">+E163+E165+E167+E170+E175</f>
        <v>48966987684</v>
      </c>
      <c r="F162" s="51">
        <f t="shared" si="87"/>
        <v>48966987684</v>
      </c>
      <c r="G162" s="51">
        <f t="shared" si="87"/>
        <v>18337981293</v>
      </c>
      <c r="H162" s="51">
        <f t="shared" si="87"/>
        <v>18337981293</v>
      </c>
      <c r="I162" s="42">
        <f t="shared" si="86"/>
        <v>37.449682245804041</v>
      </c>
      <c r="J162" s="51">
        <f t="shared" si="87"/>
        <v>1800200</v>
      </c>
      <c r="K162" s="51">
        <f t="shared" si="87"/>
        <v>1800200</v>
      </c>
      <c r="L162" s="42">
        <f t="shared" ref="L162:L169" si="88">+(K162/F162)*100</f>
        <v>3.676354387199147E-3</v>
      </c>
    </row>
    <row r="163" spans="1:12" ht="24" x14ac:dyDescent="0.25">
      <c r="A163" s="19" t="s">
        <v>313</v>
      </c>
      <c r="B163" s="40" t="s">
        <v>338</v>
      </c>
      <c r="C163" s="48">
        <f>+C164</f>
        <v>0</v>
      </c>
      <c r="D163" s="51">
        <f t="shared" ref="D163:K163" si="89">+D164</f>
        <v>14076479494</v>
      </c>
      <c r="E163" s="51">
        <f t="shared" si="89"/>
        <v>14076479494</v>
      </c>
      <c r="F163" s="51">
        <f t="shared" si="89"/>
        <v>14076479494</v>
      </c>
      <c r="G163" s="51">
        <f t="shared" si="89"/>
        <v>0</v>
      </c>
      <c r="H163" s="51">
        <f t="shared" si="89"/>
        <v>0</v>
      </c>
      <c r="I163" s="42">
        <f t="shared" si="86"/>
        <v>0</v>
      </c>
      <c r="J163" s="51">
        <f t="shared" si="89"/>
        <v>0</v>
      </c>
      <c r="K163" s="51">
        <f t="shared" si="89"/>
        <v>0</v>
      </c>
      <c r="L163" s="42">
        <f t="shared" si="88"/>
        <v>0</v>
      </c>
    </row>
    <row r="164" spans="1:12" ht="24" x14ac:dyDescent="0.25">
      <c r="A164" s="19" t="s">
        <v>314</v>
      </c>
      <c r="B164" s="20" t="s">
        <v>360</v>
      </c>
      <c r="C164" s="19"/>
      <c r="D164" s="24">
        <v>14076479494</v>
      </c>
      <c r="E164" s="26">
        <v>14076479494</v>
      </c>
      <c r="F164" s="26">
        <v>14076479494</v>
      </c>
      <c r="G164" s="26">
        <v>0</v>
      </c>
      <c r="H164" s="26">
        <v>0</v>
      </c>
      <c r="I164" s="22">
        <f t="shared" si="86"/>
        <v>0</v>
      </c>
      <c r="J164" s="26">
        <v>0</v>
      </c>
      <c r="K164" s="26">
        <v>0</v>
      </c>
      <c r="L164" s="22">
        <f t="shared" si="88"/>
        <v>0</v>
      </c>
    </row>
    <row r="165" spans="1:12" ht="36" x14ac:dyDescent="0.25">
      <c r="A165" s="19" t="s">
        <v>315</v>
      </c>
      <c r="B165" s="40" t="s">
        <v>339</v>
      </c>
      <c r="C165" s="48">
        <f>+C166</f>
        <v>0</v>
      </c>
      <c r="D165" s="51">
        <f t="shared" ref="D165:K165" si="90">+D166</f>
        <v>18025751817</v>
      </c>
      <c r="E165" s="51">
        <f t="shared" si="90"/>
        <v>18025751817</v>
      </c>
      <c r="F165" s="51">
        <f t="shared" si="90"/>
        <v>18025751817</v>
      </c>
      <c r="G165" s="51">
        <f t="shared" si="90"/>
        <v>16277555998</v>
      </c>
      <c r="H165" s="51">
        <f t="shared" si="90"/>
        <v>16277555998</v>
      </c>
      <c r="I165" s="42">
        <f t="shared" si="86"/>
        <v>90.301675975859794</v>
      </c>
      <c r="J165" s="51">
        <f t="shared" si="90"/>
        <v>0</v>
      </c>
      <c r="K165" s="51">
        <f t="shared" si="90"/>
        <v>0</v>
      </c>
      <c r="L165" s="42">
        <f t="shared" si="88"/>
        <v>0</v>
      </c>
    </row>
    <row r="166" spans="1:12" ht="48" x14ac:dyDescent="0.25">
      <c r="A166" s="19" t="s">
        <v>316</v>
      </c>
      <c r="B166" s="20" t="s">
        <v>340</v>
      </c>
      <c r="C166" s="19">
        <v>0</v>
      </c>
      <c r="D166" s="24">
        <v>18025751817</v>
      </c>
      <c r="E166" s="26">
        <v>18025751817</v>
      </c>
      <c r="F166" s="26">
        <v>18025751817</v>
      </c>
      <c r="G166" s="26">
        <v>16277555998</v>
      </c>
      <c r="H166" s="26">
        <v>16277555998</v>
      </c>
      <c r="I166" s="22">
        <f t="shared" si="86"/>
        <v>90.301675975859794</v>
      </c>
      <c r="J166" s="26">
        <v>0</v>
      </c>
      <c r="K166" s="26">
        <v>0</v>
      </c>
      <c r="L166" s="22">
        <f t="shared" si="88"/>
        <v>0</v>
      </c>
    </row>
    <row r="167" spans="1:12" ht="48" x14ac:dyDescent="0.25">
      <c r="A167" s="19" t="s">
        <v>317</v>
      </c>
      <c r="B167" s="40" t="s">
        <v>341</v>
      </c>
      <c r="C167" s="48">
        <f>+C168+C169</f>
        <v>0</v>
      </c>
      <c r="D167" s="51">
        <f t="shared" ref="D167:K167" si="91">+D168+D169</f>
        <v>264571500</v>
      </c>
      <c r="E167" s="51">
        <f t="shared" si="91"/>
        <v>264571500</v>
      </c>
      <c r="F167" s="51">
        <f t="shared" si="91"/>
        <v>264571500</v>
      </c>
      <c r="G167" s="51">
        <f t="shared" si="91"/>
        <v>55963500</v>
      </c>
      <c r="H167" s="51">
        <f t="shared" si="91"/>
        <v>55963500</v>
      </c>
      <c r="I167" s="42">
        <f t="shared" si="86"/>
        <v>21.152505088416554</v>
      </c>
      <c r="J167" s="51">
        <f t="shared" si="91"/>
        <v>0</v>
      </c>
      <c r="K167" s="51">
        <f t="shared" si="91"/>
        <v>0</v>
      </c>
      <c r="L167" s="42">
        <f t="shared" si="88"/>
        <v>0</v>
      </c>
    </row>
    <row r="168" spans="1:12" ht="60" x14ac:dyDescent="0.25">
      <c r="A168" s="19" t="s">
        <v>318</v>
      </c>
      <c r="B168" s="20" t="s">
        <v>342</v>
      </c>
      <c r="C168" s="19">
        <v>0</v>
      </c>
      <c r="D168" s="24">
        <v>60000000</v>
      </c>
      <c r="E168" s="26">
        <v>60000000</v>
      </c>
      <c r="F168" s="26">
        <v>60000000</v>
      </c>
      <c r="G168" s="26">
        <v>0</v>
      </c>
      <c r="H168" s="26">
        <v>0</v>
      </c>
      <c r="I168" s="22">
        <f t="shared" si="86"/>
        <v>0</v>
      </c>
      <c r="J168" s="26">
        <v>0</v>
      </c>
      <c r="K168" s="26">
        <v>0</v>
      </c>
      <c r="L168" s="22">
        <f t="shared" si="88"/>
        <v>0</v>
      </c>
    </row>
    <row r="169" spans="1:12" ht="36" x14ac:dyDescent="0.25">
      <c r="A169" s="19" t="s">
        <v>319</v>
      </c>
      <c r="B169" s="20" t="s">
        <v>343</v>
      </c>
      <c r="C169" s="19">
        <v>0</v>
      </c>
      <c r="D169" s="24">
        <v>204571500</v>
      </c>
      <c r="E169" s="26">
        <v>204571500</v>
      </c>
      <c r="F169" s="26">
        <v>204571500</v>
      </c>
      <c r="G169" s="26">
        <v>55963500</v>
      </c>
      <c r="H169" s="26">
        <v>55963500</v>
      </c>
      <c r="I169" s="22">
        <f t="shared" si="86"/>
        <v>27.356449945373623</v>
      </c>
      <c r="J169" s="26">
        <v>0</v>
      </c>
      <c r="K169" s="26">
        <v>0</v>
      </c>
      <c r="L169" s="22">
        <f t="shared" si="88"/>
        <v>0</v>
      </c>
    </row>
    <row r="170" spans="1:12" ht="60" x14ac:dyDescent="0.25">
      <c r="A170" s="19" t="s">
        <v>320</v>
      </c>
      <c r="B170" s="40" t="s">
        <v>344</v>
      </c>
      <c r="C170" s="48">
        <f>+C171+C172+C173+C174</f>
        <v>0</v>
      </c>
      <c r="D170" s="51">
        <f>+D171+D172+D173+D174</f>
        <v>15330309637</v>
      </c>
      <c r="E170" s="51">
        <f t="shared" ref="E170:K170" si="92">+E171+E172+E173+E174</f>
        <v>15330309637</v>
      </c>
      <c r="F170" s="51">
        <f t="shared" si="92"/>
        <v>15330309637</v>
      </c>
      <c r="G170" s="51">
        <f t="shared" si="92"/>
        <v>1984461795</v>
      </c>
      <c r="H170" s="51">
        <f t="shared" si="92"/>
        <v>1984461795</v>
      </c>
      <c r="I170" s="60">
        <f>+H170/E170*100</f>
        <v>12.944694803883564</v>
      </c>
      <c r="J170" s="51">
        <f t="shared" si="92"/>
        <v>1800200</v>
      </c>
      <c r="K170" s="51">
        <f t="shared" si="92"/>
        <v>1800200</v>
      </c>
      <c r="L170" s="42">
        <f t="shared" ref="L170:L185" si="93">+(K170/F170)*100</f>
        <v>1.1742750424656671E-2</v>
      </c>
    </row>
    <row r="171" spans="1:12" ht="60" x14ac:dyDescent="0.25">
      <c r="A171" s="19" t="s">
        <v>321</v>
      </c>
      <c r="B171" s="20" t="s">
        <v>345</v>
      </c>
      <c r="C171" s="19">
        <v>0</v>
      </c>
      <c r="D171" s="26">
        <v>1500234065</v>
      </c>
      <c r="E171" s="26">
        <v>1500234065</v>
      </c>
      <c r="F171" s="26">
        <v>1500234065</v>
      </c>
      <c r="G171" s="26">
        <v>288256402</v>
      </c>
      <c r="H171" s="26">
        <v>288256402</v>
      </c>
      <c r="I171" s="22">
        <f t="shared" ref="I171:I185" si="94">+(H171/F171)*100</f>
        <v>19.214095235199181</v>
      </c>
      <c r="J171" s="26">
        <v>0</v>
      </c>
      <c r="K171" s="26">
        <v>0</v>
      </c>
      <c r="L171" s="22">
        <f t="shared" si="93"/>
        <v>0</v>
      </c>
    </row>
    <row r="172" spans="1:12" ht="60" x14ac:dyDescent="0.25">
      <c r="A172" s="19" t="s">
        <v>322</v>
      </c>
      <c r="B172" s="20" t="s">
        <v>346</v>
      </c>
      <c r="C172" s="19">
        <v>0</v>
      </c>
      <c r="D172" s="26">
        <v>12473751949</v>
      </c>
      <c r="E172" s="26">
        <v>12473751949</v>
      </c>
      <c r="F172" s="26">
        <v>12473751949</v>
      </c>
      <c r="G172" s="26">
        <v>1591950900</v>
      </c>
      <c r="H172" s="26">
        <v>1591950900</v>
      </c>
      <c r="I172" s="22">
        <f t="shared" si="94"/>
        <v>12.762406263238416</v>
      </c>
      <c r="J172" s="26">
        <v>0</v>
      </c>
      <c r="K172" s="26">
        <v>0</v>
      </c>
      <c r="L172" s="22">
        <f t="shared" si="93"/>
        <v>0</v>
      </c>
    </row>
    <row r="173" spans="1:12" ht="36" x14ac:dyDescent="0.25">
      <c r="A173" s="19" t="s">
        <v>323</v>
      </c>
      <c r="B173" s="20" t="s">
        <v>347</v>
      </c>
      <c r="C173" s="19">
        <v>0</v>
      </c>
      <c r="D173" s="26">
        <v>1317303233</v>
      </c>
      <c r="E173" s="26">
        <v>1317303233</v>
      </c>
      <c r="F173" s="26">
        <v>1317303233</v>
      </c>
      <c r="G173" s="26">
        <v>102567693</v>
      </c>
      <c r="H173" s="26">
        <v>102567693</v>
      </c>
      <c r="I173" s="22">
        <f t="shared" si="94"/>
        <v>7.7861869940464956</v>
      </c>
      <c r="J173" s="26">
        <v>956800</v>
      </c>
      <c r="K173" s="26">
        <v>956800</v>
      </c>
      <c r="L173" s="22">
        <f t="shared" si="93"/>
        <v>7.2633238576436415E-2</v>
      </c>
    </row>
    <row r="174" spans="1:12" ht="36" x14ac:dyDescent="0.25">
      <c r="A174" s="19" t="s">
        <v>324</v>
      </c>
      <c r="B174" s="20" t="s">
        <v>348</v>
      </c>
      <c r="C174" s="19">
        <v>0</v>
      </c>
      <c r="D174" s="26">
        <v>39020390</v>
      </c>
      <c r="E174" s="26">
        <v>39020390</v>
      </c>
      <c r="F174" s="26">
        <v>39020390</v>
      </c>
      <c r="G174" s="26">
        <v>1686800</v>
      </c>
      <c r="H174" s="26">
        <v>1686800</v>
      </c>
      <c r="I174" s="22">
        <f t="shared" si="94"/>
        <v>4.3228681210003286</v>
      </c>
      <c r="J174" s="26">
        <v>843400</v>
      </c>
      <c r="K174" s="26">
        <v>843400</v>
      </c>
      <c r="L174" s="22">
        <f t="shared" si="93"/>
        <v>2.1614340605001643</v>
      </c>
    </row>
    <row r="175" spans="1:12" ht="24" x14ac:dyDescent="0.25">
      <c r="A175" s="19" t="s">
        <v>325</v>
      </c>
      <c r="B175" s="40" t="s">
        <v>349</v>
      </c>
      <c r="C175" s="48">
        <f>+C176+C177</f>
        <v>0</v>
      </c>
      <c r="D175" s="51">
        <f t="shared" ref="D175:H175" si="95">+D176+D177</f>
        <v>1269875236</v>
      </c>
      <c r="E175" s="51">
        <f t="shared" si="95"/>
        <v>1269875236</v>
      </c>
      <c r="F175" s="51">
        <f t="shared" si="95"/>
        <v>1269875236</v>
      </c>
      <c r="G175" s="51">
        <f t="shared" si="95"/>
        <v>20000000</v>
      </c>
      <c r="H175" s="51">
        <f t="shared" si="95"/>
        <v>20000000</v>
      </c>
      <c r="I175" s="42">
        <f t="shared" si="94"/>
        <v>1.5749578724755919</v>
      </c>
      <c r="J175" s="51">
        <v>0</v>
      </c>
      <c r="K175" s="51">
        <v>0</v>
      </c>
      <c r="L175" s="42">
        <f t="shared" si="93"/>
        <v>0</v>
      </c>
    </row>
    <row r="176" spans="1:12" ht="60" x14ac:dyDescent="0.25">
      <c r="A176" s="19" t="s">
        <v>326</v>
      </c>
      <c r="B176" s="20" t="s">
        <v>350</v>
      </c>
      <c r="C176" s="19">
        <v>0</v>
      </c>
      <c r="D176" s="26">
        <v>1136375000</v>
      </c>
      <c r="E176" s="26">
        <v>1136375000</v>
      </c>
      <c r="F176" s="26">
        <v>1136375000</v>
      </c>
      <c r="G176" s="26">
        <v>20000000</v>
      </c>
      <c r="H176" s="26">
        <v>20000000</v>
      </c>
      <c r="I176" s="22">
        <f t="shared" si="94"/>
        <v>1.7599824001759981</v>
      </c>
      <c r="J176" s="26">
        <v>0</v>
      </c>
      <c r="K176" s="26">
        <v>0</v>
      </c>
      <c r="L176" s="22">
        <f t="shared" si="93"/>
        <v>0</v>
      </c>
    </row>
    <row r="177" spans="1:12" ht="36" x14ac:dyDescent="0.25">
      <c r="A177" s="19" t="s">
        <v>327</v>
      </c>
      <c r="B177" s="20" t="s">
        <v>351</v>
      </c>
      <c r="C177" s="19">
        <v>0</v>
      </c>
      <c r="D177" s="26">
        <v>133500236</v>
      </c>
      <c r="E177" s="26">
        <v>133500236</v>
      </c>
      <c r="F177" s="26">
        <v>133500236</v>
      </c>
      <c r="G177" s="26">
        <v>0</v>
      </c>
      <c r="H177" s="26">
        <v>0</v>
      </c>
      <c r="I177" s="22">
        <f t="shared" si="94"/>
        <v>0</v>
      </c>
      <c r="J177" s="26">
        <v>0</v>
      </c>
      <c r="K177" s="26">
        <v>0</v>
      </c>
      <c r="L177" s="22">
        <f t="shared" si="93"/>
        <v>0</v>
      </c>
    </row>
    <row r="178" spans="1:12" ht="60" x14ac:dyDescent="0.25">
      <c r="A178" s="19" t="s">
        <v>328</v>
      </c>
      <c r="B178" s="40" t="s">
        <v>352</v>
      </c>
      <c r="C178" s="48">
        <v>0</v>
      </c>
      <c r="D178" s="51">
        <f>+D179</f>
        <v>655143045</v>
      </c>
      <c r="E178" s="51">
        <f t="shared" ref="E178:K178" si="96">+E179</f>
        <v>655143045</v>
      </c>
      <c r="F178" s="51">
        <f t="shared" si="96"/>
        <v>655143045</v>
      </c>
      <c r="G178" s="51">
        <f t="shared" si="96"/>
        <v>277000000</v>
      </c>
      <c r="H178" s="51">
        <f t="shared" si="96"/>
        <v>277000000</v>
      </c>
      <c r="I178" s="42">
        <f t="shared" si="94"/>
        <v>42.280842651699061</v>
      </c>
      <c r="J178" s="51">
        <f t="shared" si="96"/>
        <v>0</v>
      </c>
      <c r="K178" s="51">
        <f t="shared" si="96"/>
        <v>0</v>
      </c>
      <c r="L178" s="42">
        <f t="shared" si="93"/>
        <v>0</v>
      </c>
    </row>
    <row r="179" spans="1:12" ht="24" x14ac:dyDescent="0.25">
      <c r="A179" s="19" t="s">
        <v>329</v>
      </c>
      <c r="B179" s="40" t="s">
        <v>353</v>
      </c>
      <c r="C179" s="48">
        <f>+C180</f>
        <v>0</v>
      </c>
      <c r="D179" s="51">
        <f t="shared" ref="D179:K179" si="97">+D180</f>
        <v>655143045</v>
      </c>
      <c r="E179" s="51">
        <f t="shared" si="97"/>
        <v>655143045</v>
      </c>
      <c r="F179" s="51">
        <f t="shared" si="97"/>
        <v>655143045</v>
      </c>
      <c r="G179" s="51">
        <f t="shared" si="97"/>
        <v>277000000</v>
      </c>
      <c r="H179" s="51">
        <f t="shared" si="97"/>
        <v>277000000</v>
      </c>
      <c r="I179" s="42">
        <f t="shared" si="94"/>
        <v>42.280842651699061</v>
      </c>
      <c r="J179" s="51">
        <f t="shared" si="97"/>
        <v>0</v>
      </c>
      <c r="K179" s="51">
        <f t="shared" si="97"/>
        <v>0</v>
      </c>
      <c r="L179" s="42">
        <f t="shared" si="93"/>
        <v>0</v>
      </c>
    </row>
    <row r="180" spans="1:12" ht="60" x14ac:dyDescent="0.25">
      <c r="A180" s="19" t="s">
        <v>330</v>
      </c>
      <c r="B180" s="20" t="s">
        <v>354</v>
      </c>
      <c r="C180" s="19">
        <v>0</v>
      </c>
      <c r="D180" s="26">
        <v>655143045</v>
      </c>
      <c r="E180" s="26">
        <v>655143045</v>
      </c>
      <c r="F180" s="26">
        <v>655143045</v>
      </c>
      <c r="G180" s="26">
        <v>277000000</v>
      </c>
      <c r="H180" s="26">
        <v>277000000</v>
      </c>
      <c r="I180" s="22">
        <f t="shared" si="94"/>
        <v>42.280842651699061</v>
      </c>
      <c r="J180" s="26">
        <v>0</v>
      </c>
      <c r="K180" s="26">
        <v>0</v>
      </c>
      <c r="L180" s="22">
        <f t="shared" si="93"/>
        <v>0</v>
      </c>
    </row>
    <row r="181" spans="1:12" ht="48" x14ac:dyDescent="0.25">
      <c r="A181" s="19" t="s">
        <v>331</v>
      </c>
      <c r="B181" s="40" t="s">
        <v>355</v>
      </c>
      <c r="C181" s="48">
        <f>+C182</f>
        <v>0</v>
      </c>
      <c r="D181" s="51">
        <f>+D182+D184</f>
        <v>6110050349</v>
      </c>
      <c r="E181" s="51">
        <f t="shared" ref="E181:K181" si="98">+E182+E184</f>
        <v>6110050349</v>
      </c>
      <c r="F181" s="51">
        <f t="shared" si="98"/>
        <v>6110050349</v>
      </c>
      <c r="G181" s="51">
        <f t="shared" si="98"/>
        <v>302979478</v>
      </c>
      <c r="H181" s="51">
        <f t="shared" si="98"/>
        <v>302979478</v>
      </c>
      <c r="I181" s="42">
        <f t="shared" si="94"/>
        <v>4.9587067322544582</v>
      </c>
      <c r="J181" s="51">
        <f t="shared" si="98"/>
        <v>0</v>
      </c>
      <c r="K181" s="51">
        <f t="shared" si="98"/>
        <v>0</v>
      </c>
      <c r="L181" s="42">
        <f t="shared" si="93"/>
        <v>0</v>
      </c>
    </row>
    <row r="182" spans="1:12" ht="36" x14ac:dyDescent="0.25">
      <c r="A182" s="19" t="s">
        <v>332</v>
      </c>
      <c r="B182" s="40" t="s">
        <v>356</v>
      </c>
      <c r="C182" s="48">
        <f>+C183</f>
        <v>0</v>
      </c>
      <c r="D182" s="51">
        <f t="shared" ref="D182:K182" si="99">+D183</f>
        <v>3605500000</v>
      </c>
      <c r="E182" s="51">
        <f t="shared" si="99"/>
        <v>3605500000</v>
      </c>
      <c r="F182" s="51">
        <f t="shared" si="99"/>
        <v>3605500000</v>
      </c>
      <c r="G182" s="51">
        <f t="shared" si="99"/>
        <v>131736313</v>
      </c>
      <c r="H182" s="51">
        <f t="shared" si="99"/>
        <v>131736313</v>
      </c>
      <c r="I182" s="42">
        <f t="shared" si="94"/>
        <v>3.6537598946054644</v>
      </c>
      <c r="J182" s="51">
        <f t="shared" si="99"/>
        <v>0</v>
      </c>
      <c r="K182" s="51">
        <f t="shared" si="99"/>
        <v>0</v>
      </c>
      <c r="L182" s="42">
        <f t="shared" si="93"/>
        <v>0</v>
      </c>
    </row>
    <row r="183" spans="1:12" ht="36" x14ac:dyDescent="0.25">
      <c r="A183" s="19" t="s">
        <v>333</v>
      </c>
      <c r="B183" s="20" t="s">
        <v>357</v>
      </c>
      <c r="C183" s="19">
        <v>0</v>
      </c>
      <c r="D183" s="26">
        <v>3605500000</v>
      </c>
      <c r="E183" s="26">
        <v>3605500000</v>
      </c>
      <c r="F183" s="26">
        <v>3605500000</v>
      </c>
      <c r="G183" s="26">
        <v>131736313</v>
      </c>
      <c r="H183" s="26">
        <v>131736313</v>
      </c>
      <c r="I183" s="22">
        <f t="shared" si="94"/>
        <v>3.6537598946054644</v>
      </c>
      <c r="J183" s="26">
        <v>0</v>
      </c>
      <c r="K183" s="26">
        <v>0</v>
      </c>
      <c r="L183" s="22">
        <f t="shared" si="93"/>
        <v>0</v>
      </c>
    </row>
    <row r="184" spans="1:12" x14ac:dyDescent="0.25">
      <c r="A184" s="19" t="s">
        <v>334</v>
      </c>
      <c r="B184" s="40" t="s">
        <v>358</v>
      </c>
      <c r="C184" s="48">
        <f>+C185</f>
        <v>0</v>
      </c>
      <c r="D184" s="51">
        <f t="shared" ref="D184:K184" si="100">+D185</f>
        <v>2504550349</v>
      </c>
      <c r="E184" s="51">
        <f t="shared" si="100"/>
        <v>2504550349</v>
      </c>
      <c r="F184" s="51">
        <f t="shared" si="100"/>
        <v>2504550349</v>
      </c>
      <c r="G184" s="51">
        <f t="shared" si="100"/>
        <v>171243165</v>
      </c>
      <c r="H184" s="51">
        <f t="shared" si="100"/>
        <v>171243165</v>
      </c>
      <c r="I184" s="42">
        <f t="shared" si="94"/>
        <v>6.837281792652834</v>
      </c>
      <c r="J184" s="51">
        <f t="shared" si="100"/>
        <v>0</v>
      </c>
      <c r="K184" s="51">
        <f t="shared" si="100"/>
        <v>0</v>
      </c>
      <c r="L184" s="42">
        <f t="shared" si="93"/>
        <v>0</v>
      </c>
    </row>
    <row r="185" spans="1:12" ht="72" x14ac:dyDescent="0.25">
      <c r="A185" s="19" t="s">
        <v>335</v>
      </c>
      <c r="B185" s="20" t="s">
        <v>359</v>
      </c>
      <c r="C185" s="19">
        <v>0</v>
      </c>
      <c r="D185" s="26">
        <v>2504550349</v>
      </c>
      <c r="E185" s="26">
        <v>2504550349</v>
      </c>
      <c r="F185" s="26">
        <v>2504550349</v>
      </c>
      <c r="G185" s="26">
        <v>171243165</v>
      </c>
      <c r="H185" s="26">
        <v>171243165</v>
      </c>
      <c r="I185" s="22">
        <f t="shared" si="94"/>
        <v>6.837281792652834</v>
      </c>
      <c r="J185" s="26"/>
      <c r="K185" s="26"/>
      <c r="L185" s="22">
        <f t="shared" si="93"/>
        <v>0</v>
      </c>
    </row>
  </sheetData>
  <mergeCells count="5">
    <mergeCell ref="D9:E9"/>
    <mergeCell ref="K9:L9"/>
    <mergeCell ref="H9:I9"/>
    <mergeCell ref="A8:L8"/>
    <mergeCell ref="A7:L7"/>
  </mergeCells>
  <phoneticPr fontId="6"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2864C-7437-49E6-93AD-9819E765915A}">
  <dimension ref="A1"/>
  <sheetViews>
    <sheetView workbookViewId="0">
      <selection activeCell="G13" sqref="G13:G1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EDITABLE WEB JULIO-20</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Mendez</dc:creator>
  <cp:lastModifiedBy>Didier Orduz</cp:lastModifiedBy>
  <dcterms:created xsi:type="dcterms:W3CDTF">2020-05-07T20:10:45Z</dcterms:created>
  <dcterms:modified xsi:type="dcterms:W3CDTF">2020-08-05T19:05:52Z</dcterms:modified>
</cp:coreProperties>
</file>