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2" activeTab="0"/>
  </bookViews>
  <sheets>
    <sheet name="Inf Gestion 2007" sheetId="1" r:id="rId1"/>
  </sheets>
  <definedNames>
    <definedName name="Excel_BuiltIn_Print_Area_1">'Inf Gestion 2007'!$A$1:$N$286</definedName>
    <definedName name="Excel_BuiltIn_Print_Area_1_1">'Inf Gestion 2007'!$A$1:$N$289</definedName>
    <definedName name="Excel_BuiltIn_Print_Titles_1">'Inf Gestion 2007'!$A$1:$IU$4</definedName>
  </definedNames>
  <calcPr fullCalcOnLoad="1"/>
</workbook>
</file>

<file path=xl/sharedStrings.xml><?xml version="1.0" encoding="utf-8"?>
<sst xmlns="http://schemas.openxmlformats.org/spreadsheetml/2006/main" count="554" uniqueCount="406">
  <si>
    <t>SECRETARIA DISTRITAL DE CULTURA, RECREACION Y DEPORTE</t>
  </si>
  <si>
    <t>Plan de Desarrollo "BOGOTÁ SIN INDIFERENCIA – UN COMPROMISO SOCIAL CONTRA LA POBREZA Y LA EXCLUSIÓN"</t>
  </si>
  <si>
    <t>INFORME DE AVANCE DE PROYECTOS DE INVERSIÓN 2007,  ENERO – DICIEMBRE</t>
  </si>
  <si>
    <t>Eje</t>
  </si>
  <si>
    <t>Programa</t>
  </si>
  <si>
    <t xml:space="preserve">Proyecto </t>
  </si>
  <si>
    <t>Metas del Proyecto 2007</t>
  </si>
  <si>
    <t xml:space="preserve">Ponderación de la Meta al interior del Proyecto (a) </t>
  </si>
  <si>
    <t>Actividades Propuestas para el Cumplimiento de la Meta 2007</t>
  </si>
  <si>
    <t>Ponderación de la Actividad al interior del proyecto (b)</t>
  </si>
  <si>
    <t>Acciones Propuestas para el Cumplimiento de la Meta 2007</t>
  </si>
  <si>
    <t>Avance en el desarrollo de las actividades / acciones para el cumplimiento de las Metas del Proyecto, Enero – Diciembre 2007</t>
  </si>
  <si>
    <t>% de avance de la actividad ( c)</t>
  </si>
  <si>
    <t>Cumplim. ponderado actividad (d) = (b*c)</t>
  </si>
  <si>
    <t>% Avance Proyecto (suma d)</t>
  </si>
  <si>
    <t>Nivel de Cumplim. Meta segplan</t>
  </si>
  <si>
    <t>% Nivel de Cumplim. Meta segplan</t>
  </si>
  <si>
    <t>Social</t>
  </si>
  <si>
    <t>Cultura para la inclusión social</t>
  </si>
  <si>
    <t>Difusión y divulgación cultural y turística en Bogotá (209)</t>
  </si>
  <si>
    <t>Alcanzar 3.216.000 lectores de un periódico cultural de la ciudad de carácter masivo y gratuito que difunda las actividades culturales, recreativas y deportivas.</t>
  </si>
  <si>
    <t>Periódico cultural</t>
  </si>
  <si>
    <t xml:space="preserve">Elaboración y distribución de doce números del periódico Ciudad Viva, con un tiraje mensual de 100.000 ejemplares que se distribuyen en portales de Transmilenio, bibliotecas, cafés, universidades, medios de comunicación y centros de información cultural local, entre otros. El periódico ha contribuido a la formación de una ciudadanía culturalmente activa, propiciando el derecho a informar y a ser informado. La preparación de cada número incluye actividades como ubicación de articulistas especializados, recopilación de material, elaboración de entrevistas, desarrollo de investigaciones, acopio de la programación cultural y artística  de la ciudad, entre otros.  El periódico Ciudad Viva se trabaja en 3 secciones: una de carácter institucional, el magazín y la agenda cultural. La empresa INVAMER S.A, realizó el estudio de lecturabilidad del periódico a través de contrato suscrito en el marco del Convenio 028 de 2007 con CERLALC, el cual contempló la aplicación de una encuesta a 1,000 Bogotanos. Los resultados entregados por este estudio establecen que mensualmente el periódico es leído por 268.000 personas. Las secciones más leídas son la agenda cultural, seguida del magazin y la portada. Durante el año 2007,  3.216.000 personas han leído el periódico por medio impreso, adicionalmente el portal Ciudad Viva  ha registrado 320,104 visitas. </t>
  </si>
  <si>
    <t>Difundir 5.539 eventos artísticos, culturales, recreativos y deportivos, a través de estrategias que alternen prensa, radio, televisión, impresos, página web.</t>
  </si>
  <si>
    <t>Material de divulgación y promoción</t>
  </si>
  <si>
    <t xml:space="preserve">Difusión a través de free press y medios interactivos de los siguientes eventos: programación Teatro Jorge Eliécer Gaitán (720), programación Cinemateca Distrital (1,415), programación Planetario (1,818), programación de la Media Torta (72), eventos Museo de Bogotá (49), exposiciones Galería Santa Fé (37), Callejón de las exposiciones (9), programa Siga ésta es su casa (12) y programación Bogotá Capital Mundial del Libro (376). Se adelantó todo el plan de free-press en prensa, radio, televisión e Internet, de la temporada Bogotá cada vez más joven que incluyó los festivales Hip Hop al Parque y Rock al Parque, éstos contaron con una gran despliegue en medios de comunicación a nivel local, nacional e internacional. Hip Hop tuvo un cubrimiento de 300 periodistas y estudiantes de diferentes universidades, que adelantan proyectos especiales sobre el tema. En Rock al Parque se acreditaron 800 periodistas de medios locales, nacionales e internacionales. Se divulgó además el Carnaval de Niñas y Niños y el Festival Niños y Niñas al Parque. Igualmente, se trabajó en la divulgación de las actividades Festival de danza urbana, temporada de música antigua, conciertos de jazz y fusión, y Lunes en el Museo de Bogotá. Se diseñó y se puso en marcha todo el plan de  medios de la temporada Bogotá cada vez más clásica que incluyó los festivales de Ópera y Ballet al Parque y de Música de Cámara. La estrategia de prensa estuvo también orientada a visibilizar la Asamblea Distrital del Consejo de Literatura, el programa Bogotá cada vez más tuya - Rutas del Patrimonio Cultural,  las temporadas de música colombiana, antigua, mundo, jazz y fusión, el Foro Iberoamericano de Derechos y Políticas Culturales, las tres nuevas exposiciones de la Galería Santa Fe, la Exposición ¿Estudias o trabajas? en el Museo de Bogotá y el Festival Carranga al Parque. De igual manera, se realizó un trabajo de divulgación con actividades como VideoAfuera, Clásico Domingo y Localízate en la Media Torta, Lunes en el Museo, la Exposición Nación Rock, la Campaña Libro al Viento en los hospitales públicos de Bogotá, la Final Concurso de Piano en Homenaje al maestro Oriol Rangel y la Jornada de Siga ésta es su casa de noviembre. La Oficina Asesora de Comunicaciones representó a la Secretaría de Cultura, Recreación y Deporte en las Ferias de Servicio al Ciudadano organizadas por la Alcaldía Mayor, en las localidades de Usme (1, 2 y 3 de noviembre), Bosa (15, 16 y 17 de noviembre) y Ciudad Bolívar (29 y 30 de noviembre y el 1 de diciembre). En el marco de Bogotá Capital Mundial del Libro, se coordinó el trabajo de prensa para visibilizar la participación de Bogotá en la Feria Internacional del Libro de Guadalajara. Se redactaron y se distribuyeron vía correo electrónico, a todos los medios acreditados para el cubrimiento de la Feria del Libro de Guadalajara, dos boletines con los antecedentes de la designación de Bogotá como Capital Mundial del Libro, con el fin de que los periodistas internacionales conocieran más de cerca las razones que tuvo en cuenta la UNESCO para otorgarle a  Bogotá esta designación. Este boletín incluyó además la programación especial que tuvo Bogotá Capital Mundial del Libro en el marco de la Feria. Se desarrolló además un plan de entrevistas en diferentes medios de comunicación que cubrieron esta versión de la Feria, como la Red de medios de la Universidad de Guadalajara, Radio Fórmula, La W y ABC Radio; periódicos como El Occidental y El Informador de Guadalajara. Además  se estuvo en contacto con los medios de comunicación nacionales que cubrieron la Feria, como El Tiempo, Caracol Radio y Colprensa. </t>
  </si>
  <si>
    <t>Finalmente en el mes de diciembre se diseño y se puso en marcha el plan de medios del Festival Carranga al Parque y la programación general de navidad. La estrategia de prensa estuvo también orientada a visibilizar la continuación de las temporadas de música colombiana, antigua, mundo, jazz y fusión; la presentación de los resultados de la Encuesta Bienal de Culturas, el ciclo de conciertos de los grupos ganadores de la Convocatoria Jóven Rock y Hip Hop 2007, el encuentro de Tríos en el Teatro Jorge Eliécer Gaitán, las Vacaciones Astronómicas en el Planetario de Bogotá, la Gran Fiesta de Cierre de Año y el Clásico Navideño en la Media Torta. De igual manera, se realizó un trabajo de divulgación con actividades como las exposiciones Danza de Carlos Mario Lema en el Callejón de las Exposiciones del Teatro Jorge Eliécer Gaitán, Nación Rock en el Museo Nacional y La energía en Bogotá 111 años de historia en el Museo de Bogotá, el concierto de lanzamiento del disco Concurso Nacional de Composición Musical “Ciudad de Bogotá”: Música de Cámara y Académica 2003 – 2006, Localízate en la Media Torta, la Jornada de Siga esta es su casa y los recitales de Canto Lírico con los ganadores de la convocatoria del X Festival de Ópera y Zarzuela al Parque y el homenaje al compositor de la música del Himno de Bogotá, Roberto Pineda Duque. Durante el trimestre se continuó con el envío semanal de las agendas virtuales, que reúnen la información más importante de la Secretaría de Cultura, Recreación y Deporte y sus entidades adscritas y escenarios. En el cubrimiento fotográfico se coordinó el registro de actividades como el Trueque de Libros,Festival Hip Hop al Parque, Festival de Danza Urbana, Carnaval de Niños y Niños, Rock al Parque, Temporada Bogotá cada vez más clásica, festivales Ópera y Ballet al Parque y de Música de Cámara, entre otros.
Para dar curso a la tarea de divulgación y promoción se adelantaron procesos contractuales para servicios de impresión de piezas de divulgación, impresión y fijada de carteles, banner y central de medios, elaborándose 9.500 afiches, 20,000 autoadhesivos, 2,000 carpetas, 7,650 escarapelas, 8,000 folletos, 28,300 invitaciones, 369,200 plegables, 10,600 carteles, 35,500 separadores, 225,000 volantes, 3 Avisos, 2 faldones, 129 pendones, 21 pancartas, 5 banner; así como 3,559 periodicos, libros y mapas, y 11 avisos de prensa, para un total de 705,150 piezas de difusión. Se realizaron 12 reuniones del Comité Editorial del periódico, se emitieron Cuñas de Radio (3,136) y 11 Programas de Televisión con una audiencia acumulada de 2,525,309 personas según raiting de cada uno de los programas emitidos: Bogotá Capital Mundial del Libro, Carnaval de Bogotá, Festival Salsa al Parque, Festival Colombia al Parque, Jazz al Parque, Carnaval de niños y niñas, entrevista Saramago, y los festivales de Rock, Òpera y Ballet al parque.</t>
  </si>
  <si>
    <t xml:space="preserve">Free press: se realizaron 1,720 apariciones en 63 medios escritos de divulgación, tales como El Tiempo, El Espectador, El Espacio, las revistas Portafolio, Go, y Plan B; así como los diarios Deportivo y Hoy, entre otros. De 270 actividades como Bogotá Capital Mundial del Libro, programación Teatro jorge Eliécer Gaitán, programación Planetario de Bogotá, programación Cinemateca, festivales al parque, septimazos, becas y premios y convocatorias, entre otros. </t>
  </si>
  <si>
    <t>Páginas Web: Se cuenta con 11 portales, culturayturismo.gov.co (219,088 visitas) este portal cerró en el mes de mayo para darle paso al portal unificado culturarecreacionydeporte (665,044) visitas de abril a diciembre), portal Cinemateca Distrital (84,332 visitas), portal Planetario de Bogotá (168,114 visitas), portal Media Torta (58,373 visitas), portal Teatro Jorge Eliécer Gaitán (53,366 visitas), portal Galería Santa Fé (,7,190 visitas), Portal Museo de Bogotá (58,332 visitas), portal Rock al parque (488,226 visitas), Bogotá Capital Iberoamericana de la Cultura (16,998 visitas, funciona a partir del mes agosto).Bogota capital mundial del libro (70,696 visitantes) Para un total de 2.209.863 visitas. Estas páginas son actualizadas constantemente con programación y herramientas que permitan la interacción y facilidad de consulta a los usuarios. Agendas Virtuales: se han enviado 40 agendas de la SCRD a 40 mil correos electrónicos de la base de datos que posee la entidad.</t>
  </si>
  <si>
    <t>Se han emitido en programas de radio 3,136 cuñas de actividades y eventos realizados por la Secretaría, relacionadas con el programa música del mundo, Clásico domingo y fusión, Bogotá cada vez más clásica, programación Media Torta, programa música colombiana, Carranga al parque, Rock al parque, Carnaval de niñas y niños, Hip Hop y danza urbana, Carnaval de Bogotá, salsa al parque.</t>
  </si>
  <si>
    <t>Poner en circulación 323,500 ejemplares de publicaciones producto de las obras ganadoras en los concursos de creación, documentos e la Secretaría de Cultura, Recreación y Deporte y los libros de apoyo a las campañas de fomento a la lectura.</t>
  </si>
  <si>
    <t>Libros y otras publicaciones</t>
  </si>
  <si>
    <t>Publicación de 52 títulos: Catálogos Acto Reflejo, Circúndate, Polais y Laconia de artes plásticas (2.000 ejemplares). Compilación de ensayos 2006 y ensayos de autor 2006 (2,000 ejemplares). Catálogo general de exposiciones Galería Santa Fé (1,000 ejemplares). Roa séptima con catorce (4,000 ejemplares), Río Tunjuelo en la historia de Bogotá (4,000 ejemplares), El desarrollo urbano del centro de Bogotá, Bogotá epicentro del rock colombiano (3,000 ejemplares), cuadernos del cine colombiano números 9, 10, 11.  “Cuentos Latinoamericanos Número 1” (24.000 ejemplares) El perro, la ambulancia, el voyerista (1.000 ejemplares),  Estado del Arte del área de Arte Dramático (1.000 ejemplares), Escuela de Mujeres (22.500 ejemplares). La línea del Tiempo (1.000 ejemplares). Literatura Tahanática (1.000 ejemplares). Palabras para un mundo mejor de Saramago (100.000 ejemplares). Relatos para niños y otros lectores (22500 ejemplares). Tres historias (22.500 ejemplares). El viajero en el umbral (1.000 ejemplares). Canción de navidad (15.000 ejemplares). Cuentos latinoamericanos N° 4 (25.000 ejemplares). Cuentos latinoamericanos N° 5 (25.000 ejemplares). Poesía para niños (25.000 ejemplares). Tengo miedo (25.000 ejemplares), entre otros. Los ejemplares de los libros son distribuidos en entidades oficiales, entidades privadas, público en general y se remiten a la Librería del Archivo Bogotá para su comercialización a través de los Puntos de Venta que se tiene previstos para tal fin. Los ejemplares de la colección Libro al Viento se han puesto en circulación en toda la ciudad, están al alcance de los ciudadanos en 5 Supercades y 16 Cades, en 220 comedores comunitarios del programa Bogotá sin hambre, en 5 plazas de mercado, en 47 parques de barrio y en los dispensadores de 4 estaciones de Transmilenio: Héroes, Banderas, Usme y Avenida Jiménez, donde los usuarios pueden tomar los libros, leerlos y devolverlos para que otros ciudadanos disfruten de su lectura. De los 338,000 ejemplares publicados correspondientes a los 52 títulos, fueron distribuidos 196,500 ejemplares. En bodega quedan 141,500 ejemplares que serán distribuidos en el primer semestre de 2.008.</t>
  </si>
  <si>
    <t>Presentar la política de comunicación de las entidades del sector Cultura, Recreación y Deporte</t>
  </si>
  <si>
    <t>Política de Comunicación Sectorial</t>
  </si>
  <si>
    <t>Los lineamientos de la política de comunicación sectorial fueron elaborados concertadamente con las entidades del Sector Cultura, Recreación y Deporte, adicionalmente se unificaron criterios de imagen del sector, así como las líneas y directrices a seguir. Estos lineamientos fueron presentados a la Secretaría General, la Alcaldía Mayor y la red de comunicación organizacional, quienes avalaron el documento de políticas de comunicación. Adicionalmente, fueron socializados con las directivas y oficinas de comunicación del Sector y con 60 representantes de la comunicación comunitaria. Para la construcción de la política de comunicación sectorial se realizaron Focus Group con los trabajadores de la SCRD con el fin de consolidar un diagnóstico de comunicación interna de la entidad, y presentación de la propuesta de políticas de comunicación interna y externa de la Secretaría. Se han elaborado lineamientos y protocolos de comunicación al interior de la entidad, junto con el marco conceptual de comunicación, propuesta de modelo, y campos de acción de la oficina de comunicaciones. Desarrollo de la política de fortalecimiento de la comunicación comunitaria en Bogotá y de la participación de la oficina de comunicaciones en este proceso, así como las líneas de acción desarrolladas. Se ha concertado con la mesa interinstitucional de medios comunitarios el evento de socialización del estudio de impacto, uso, influencia y relación de la comunicación comunitaria. En las sesiones del Comité Sectorial de Comunicación, en los cuales participan delegados de las entidades adscritas y vinculadas para discutir temas de la política de comunicación, se determinaron los objetivos, acciones de la política y el plan estratégico de comunicación creando: un manual de identidad sectorial, articulación de información en página web, el periódico Ciudad Viva,  y la iniciativa y desarrollo de un boletín sectorial virtual, junto con la creación de piezas de promoción sectorial. Los lineamientos internos y externos de comunicación, así como el plan estratégico de comunicación interna obtuvieron el premio CIDE de Comunicación Interna Distrital.</t>
  </si>
  <si>
    <t>Coordinación y apoyo a la gestión</t>
  </si>
  <si>
    <t>Se cumplió con el plan de contratación de la oficina de comunicaciones, el cual incluía el equipo base de operación del proyecto, convenios con CERLALC para la elaboración del periódico Ciudad Viva y central de medios, contrato para estudio de medios comunitarios, ajustes a la base de caracterización del estudio de medios comunitarios. Fue entregada la fase cualitativa del estudio de medios de comunicación. Se adelantaron gestiones para préstamo del Archivo Distrital, con el fin de brindar espacio adecuado a los medios comunitarios y facilitar la consulta por parte de la ciudadanía. Se gestionó con el Archivo de Bogotá la donación de la muestra de medios comunitarios y la inclusión en su página web de los documentos de la investigación sobre los mismos. Se definieron las estrategias del diagnóstico situacional que se implementará en la SCRD, aplicando instrumentos a las diferentes dependencias y adelantando su tabulación. A partir de la reforma administrativa, la oficina de comunicaciones con el ánimo de responder a la nueva dinámica de la Secretaría ha puesto en marcha la intranet con un diseño más versátil y acorde con las necesidades de información y comunicación de la entidad. La SCRD a través de la oficina de comunicaciones ha apoyado el proceso de fortalecimiento de la comunicación comunitaria, por medio de la Muestra de Comunicación comunitaria, el estudio de impacto, influencia y relación de los medios y el primer premio de comunicación comunitaria.</t>
  </si>
  <si>
    <t>Total</t>
  </si>
  <si>
    <t>Difusión y divulgación cultural y turística en Bogotá</t>
  </si>
  <si>
    <t>Información, conocimiento y acompañamiento sobre procesos sociales de identidad, cultura y territorio en Bogotá D.C. (222)</t>
  </si>
  <si>
    <t>Crear un (1) sistema de análisis situacional para la definición y seguimiento de políticas en cultura, recreación y deporte</t>
  </si>
  <si>
    <t>Sistema de análisis situacional para la definición y seguimiento de políticas en cultura, recreación y deporte</t>
  </si>
  <si>
    <t>Análisis de información</t>
  </si>
  <si>
    <r>
      <t>Durante el período, se consolidó el documento que estructura el Sistema de Análisis Situacional. Este documento comprende las fases establecidas en cuanto a la definición de los instrumentos que hacen parte del sistema como son:
Instrumentos de Medición (encuestas, sondeos y conteos), Sistema de Información y el módulo de información histórica y estadística; Un modelo de acciones en lo local, sustentado a través del convenio de Cooperación suscrito con el Fondo de Desarrollo Local de la Candelaria y reuniones periódicas con los observatorios locales para la consolidación de protocolos de seguimiento y análisis de la incidencia de acciones culturales en el ámbito local. Igualmente, se trabajó en el fortalecimiento de las relaciones con otros centros de pensamiento, que permitió la estructuración de una base de datos y la definición de trabajos conjuntos que facilitan la transmisión de información con los actores en la ciudad y el análisis y monitoreo de las realidades culturales, deportivas y recreativas de la ciudad. Igualmente muestra la estructuración de la creación de diferentes tipos de circuitos de información que respondan a las necesidades de la Secretaría en materia de política pública, que dan cuenta de respuestas oportunas y responden a la coyuntura. Durante el primer semestre de 2008 se realizará el proceso de articulación de las fases establecidas y herramientas definidas del sistema de análisis situacional, para dar un 100% de cumplimiento a la meta establecida</t>
    </r>
    <r>
      <rPr>
        <sz val="10"/>
        <rFont val="Luxi sans"/>
        <family val="2"/>
      </rPr>
      <t>.</t>
    </r>
  </si>
  <si>
    <t>Encuestas, sondeos e investigaciones</t>
  </si>
  <si>
    <r>
      <t xml:space="preserve">Encuesta Bienal de Cultura: El formulario, el marco conceptual y diseño muestral de la IV muestra bienal de culturas, fueron realizados con apoyo del instituto PENSAR, así como la segunda edición de la encuesta de cultura 2005. </t>
    </r>
    <r>
      <rPr>
        <sz val="11"/>
        <color indexed="8"/>
        <rFont val="Luxi sans"/>
        <family val="2"/>
      </rPr>
      <t xml:space="preserve">La encuesta se encuentra estructurada en los siguientes temas: Uso de Ciudad y Conductas, Interés en la Política, Asuntos de Actualidad, Derechos; Arte, Patrimonio, Cultura y Eventos; Recreación, Deporte y actividad física. </t>
    </r>
    <r>
      <rPr>
        <sz val="11"/>
        <rFont val="Luxi sans"/>
        <family val="2"/>
      </rPr>
      <t>Se aplicaron 4.450 formularios en 19 localidades, excepto la localidad de Sumapaz, de acuerdo con lo establecido en el Marco y Diseño muestra de la misma. Adicionalmente se aplicaron 1.615 formularios más, por solicitud de la Oficina de Mujer y Géneros de la Secretaría de Desarrollo, con el fin de garantizar el cruce de información a nivel local desde la variable género. Se presentaron los resultados preliminares de la IV Encuesta Bienal de Culturas el día 17 de diciembre, al cual asistieron 140 personas. El análisis de la encuesta es realizado por convenio con la Universidad Nacional. Se adelanta trabajo de campo en la localidad de Sumapaz para evaluar las variables medidas a través de la Encuesta de Cultura en las 19 localidades restantes.</t>
    </r>
  </si>
  <si>
    <r>
      <t>Sondeos y mediciones:</t>
    </r>
    <r>
      <rPr>
        <sz val="11"/>
        <color indexed="8"/>
        <rFont val="Luxi sans"/>
        <family val="2"/>
      </rPr>
      <t xml:space="preserve"> Realización de 51 mediciones y sondeos con la participación 96,453 persona en 2.686 aplicativos, en torno a los siguientes temas: Feria Internacional del Libro, Bogotá Capital Mundial del Libro (5), Libro al fútbol, FIFA vs Bogotá, Restrepo Fashion, Semanota comercial barrio Restrepo (2), Vitrina turística y comercial (2), Marcha LGBT, Acto de velas Plaza de Bolívar – exdiputados del Valle-, Caracterizaciones sala Oriol Rangel (2), Caracterizaciones Museo de Bogotá, Elogio a la lectura (5 puntos de intervención), Permanencia Callejón de las Exposiciones (2), Colombia al parque (4), percepción asistentes a la Cinemateca, Jazz al parque (2), Bogotá cada vez más contemporánea (2), elogio de la lectura, ciclo de conciertos música colombiana, Hip Hop al parque, Concierto andina latinoamericana, concierto canción balada, danza urbana (3), Festival de niños y niñas al parque (5), trueque de libros, elogio de la lectura, Fundación de teatro - Vendimia Teatro, Fotografía Bogotá, encuesta institucional de política y cultura, enlistamiento marco muestral.</t>
    </r>
  </si>
  <si>
    <r>
      <t xml:space="preserve">Otras actividades: Revisión Código de Policía y su relación con el Código de convivencia. </t>
    </r>
    <r>
      <rPr>
        <sz val="10"/>
        <rFont val="Luxi sans"/>
        <family val="2"/>
      </rPr>
      <t xml:space="preserve"> </t>
    </r>
  </si>
  <si>
    <t>Divulgación y fortalecimiento de las relaciones con el  sector</t>
  </si>
  <si>
    <r>
      <t xml:space="preserve">Se llevó a cabo un proceso de divulgación de la Encuesta de Cultura 2005 en las 20 Alcaldías Locales. Se realizaron 2 reuniones con el coordinador del programa de Atención Complementaria a Población Reincorporada en Bogotá, de la Secretaría de Gobierno, en el marco del análisis de Bogotá hacia una cultura de la reincorporación. </t>
    </r>
    <r>
      <rPr>
        <sz val="11"/>
        <color indexed="8"/>
        <rFont val="Luxi sans"/>
        <family val="2"/>
      </rPr>
      <t>Se terminó la capacitación y etapa de pruebas del módulo de información histórica y estadística del Software Misional. Se realizó el evento para el lanzamiento de publicaciones resultado de las convocatorias 2006, en el cual se entregaron 124 paquetes de libros que incluían las tres investigaciones y el libro premiado sobre relatos y cuentos. Se elaboró un CD que contiene todas las mediciones del año 2007, entregado a los miembros del comité de mediciones. Se consolidó la información para la base de datos que facilitará las relaciones con el sector. Esta base de datos incluye responsables, direcciones, teléfonos y correos electrónicos de las personas con las cuales se estructuró la estrategia para este fortalecimiento y que está a disposición de la Secretaría.</t>
    </r>
  </si>
  <si>
    <t>Información, conocimiento y acompañamiento sobre procesos sociales de identidad, cultura y territorio en Bogotá D.C.</t>
  </si>
  <si>
    <r>
      <t xml:space="preserve">Se realizaron treinta y tres (33) mesas de análisis que arrojaron como resultado veinticinco (25) boletines durante el período. </t>
    </r>
    <r>
      <rPr>
        <sz val="11"/>
        <rFont val="Luxi Sans"/>
        <family val="2"/>
      </rPr>
      <t>Los análisis realizados fueron: Eventos y riesgos a partir de los hechos que dieron muerte a un joven cabeza rapada, Proyecto de Ley de Teatro, proceso electoral en Bogotá, análisis del Foro de Candidatos y J</t>
    </r>
    <r>
      <rPr>
        <sz val="11"/>
        <color indexed="8"/>
        <rFont val="Luxi Sans"/>
        <family val="2"/>
      </rPr>
      <t>azz al Parque, entre otros.</t>
    </r>
  </si>
  <si>
    <t>Coordinación y apoyo a la gestión sistema de análisis situacional</t>
  </si>
  <si>
    <r>
      <t xml:space="preserve">Se realizó plan de contratación y se adelantó el proceso contractual del equipo base de operación del proyecto. Se realizaron trámites para la adición del convenio IPES - Misión Bogotá para el apoyo de guías ciudadanos en las actividades desarrolladas por el Observatorio y Libro al viento. </t>
    </r>
    <r>
      <rPr>
        <sz val="11"/>
        <color indexed="8"/>
        <rFont val="Luxi sans"/>
        <family val="2"/>
      </rPr>
      <t>Consolidación de información sobre ejecuciones presupuestales y reservas para el año 2008.  Participación en el comité editorial de Ciudad Viva. Participación en las actividades relacionadas con la Norma GP 1000. Presentación de acuerdos de gestión que incluían, el desarrollo del marco conceptual y revisión de preguntas de la encuesta de culturas, la elaboración de 20 boletines resultado de 20 mesas de análisis, la coordinación de sondeos de percepción y eventos de interés de la Secretaría y la entrega de información para consolidar el módulo de información histórica y estadística.</t>
    </r>
  </si>
  <si>
    <t xml:space="preserve">Diseñar e implementar un (1) Sistema de Información de Cultura Urbana. </t>
  </si>
  <si>
    <t>Sistema de información de cultura, recreación y deporte</t>
  </si>
  <si>
    <t>Plataforma tecnológica para la operación del sistema de información</t>
  </si>
  <si>
    <r>
      <t>Se realizó el montaje de la primera etapa del software misional con cinco subsistemas: convocatorias, apoyos, planeación, infraestructura cultural, recreativa y deportiva; información histórica y estadística. Este software permitirá a las diferentes áreas de la Secretaría llevar registro del estado de avance de proyectos, planes y programas de su responsabilidad, e informar a la ciudadanía sobre las diferentes actividades que se desarrollan en los campos cultural, recreativo y deportivo</t>
    </r>
    <r>
      <rPr>
        <b/>
        <sz val="11"/>
        <color indexed="8"/>
        <rFont val="Luxi sans"/>
        <family val="2"/>
      </rPr>
      <t xml:space="preserve">. </t>
    </r>
    <r>
      <rPr>
        <sz val="11"/>
        <color indexed="8"/>
        <rFont val="Luxi sans"/>
        <family val="2"/>
      </rPr>
      <t>Se realizó la primera ronda de entrevistas, con cada uno de los usuarios líderes de los cinco subsistemas que se implementarán en la fase I del proyecto, para identificar los registros que deben incluirse en el software, según las necesidades de cada uno de estos subsistemas. En 2008 se pondrá en marcha el Software misional y se implementará la Segunda Fase del sistema de información (migración de información a los módulos misionales, identificación y creación de nuevos módulos; así como la extensión en el uso del software misional a las entidades del Sector Cultura, Recreación y Deporte), con estas actividades se dará un cumplimiento del 100% de la meta establecida.</t>
    </r>
  </si>
  <si>
    <t>Generación de información en cultura, recreación y deporte</t>
  </si>
  <si>
    <t>Se llevaron a cabo los soportes al desarrollo de los casos de prueba, trabajando con el módulo de Infraestructura Recreativa y Deportiva, planeación e información histórica y estadística y se ha recibido la segunda versión de Visión, Análisis, Diseño y la primera de Plan de Pruebas, Metodología de Pruebas y Plan de Capacitación.
Actas desarrolladas durante la fase de levantamiento de información, análisis y diseño con su respectiva relación. Se ha revisado en Planeación Distrital la estructura de las funciones que irían en la interfaz entre SEGPLAN y SAM. Se adelanta la investigación “Análisis de la Inversión Pública en Cultura en Bogotá entre los años 1995 y 2007”.</t>
  </si>
  <si>
    <t>Divulgación y memoria</t>
  </si>
  <si>
    <t>Se realizaron los siguientes  estudios: Inversión Pública en Cultura durante el periodo 1995-2007, con base en el análisis cuantitativo y cualitativo de los Planes de Desarrollo Distritales, Locales e informes de Gobierno, con el fin de identificar las líneas de inversión y los indicadores culturales. De otra parte se adelantó una investigación sobre el impacto socio cultural que genera la construcción de infraestructura cultural “Megabiblioteca de Suba”, definiendo la línea de base para hacer seguimiento a los indicadores sociales, económicos y culturales del área de influencia de la infraestructura.</t>
  </si>
  <si>
    <t>Procesos de apoyo a la planificación sectorial</t>
  </si>
  <si>
    <t>Se ejerce la Secretaría Técnica del Comité Sectorial de Cultura, Recreación y Deporte, llevando memorias de las reuniones y efectuando seguimiento a los compromisos establecidos. Participan 9 directores de entidades adscritas y vinculadas como miembros permanentes del Comité. Temas tratados: revisión y ajuste de proyectos, revisión y seguimiento de compromisos del Plan de Desarrollo, coordinación interinstitucional,  participación sectorial en programas distritales, divulgación de asuntos de gobierno , otros sectores y planes maestros del sector. Se realiza seguimiento y consolidación de los informes de gestión de la SCRD y del Sector Cultura, Recreación y Deporte.</t>
  </si>
  <si>
    <t>Informacion, conocimiento y acompañamiento sobre procesos sociales de identidad, cultura y territorio en Bogotá D.C.</t>
  </si>
  <si>
    <t>Circulación cultural en espacios habitados (223)</t>
  </si>
  <si>
    <t>Alcanzar, en 2007, 290,128 participantes en las actividades de divulgación científica, de formación y de fomento a las actividades transdisciplinarias del Planetario de Bogotá, en su sede y en las localidades. (Línea de base 2003: 264,000  participantes)</t>
  </si>
  <si>
    <t>Centro cultural Planetario de Bogotá</t>
  </si>
  <si>
    <t>Planetario acoge</t>
  </si>
  <si>
    <t>Con esta acción el Planetario amplía su oferta de actividades de divulgación científica y cultural para el público en general; conforma así un espacio abierto a las múltiples disciplinas del conocimiento y expresiones artísticas y culturales. Durante el 2007 ha realizado 164 eventos, con la participación de 23.658 personas en las actividades desarrolladas en el marco de esta acción.</t>
  </si>
  <si>
    <t xml:space="preserve">Eventos Sala Oriol Rangel: Se han realizado 78 eventos de la SCRD y 50 de entidades distritales. Entre ellos se pueden enunciar Sociedad Geográfica, presentación Corporación Música Teatro, Servicios Públicos, Veeduría, Oficina Pública Mujer y Géneros, Corporación Cultural Músico Terapia, Fundación Fonámbulos, Colombia Contraminas, entre otros, con la participación de 13,743 personas. </t>
  </si>
  <si>
    <r>
      <t xml:space="preserve">Conciertos de los jueves: realización de 36 conciertos con la participación de 9,915 personas. </t>
    </r>
    <r>
      <rPr>
        <sz val="11"/>
        <color indexed="8"/>
        <rFont val="Luxi sans"/>
        <family val="2"/>
      </rPr>
      <t>Otras actividades: se atendieron 1,130 llamadas telefónicas solicitando información general sobre los diferentes programas del Planetario. Adicionalmente, 126 solicitudes de reserva de cupo para actividades pedagógicas del  programa Teatro de Estrellas y 12 solicitudes de préstamo de espacios del Planetario.</t>
    </r>
  </si>
  <si>
    <t>En desarrollo del Programa Siga ésta es su casa que se realiza en el Centro Cultural Planetario y el Museo de Bogotá, han participado 3,365 personas.</t>
  </si>
  <si>
    <t>Planetario enseña</t>
  </si>
  <si>
    <t>Esta acción busca fortalecer los procesos de formación en ciencias básicas de los estudiantes de instituciones educativas de niveles básico, medio y superior, con una oferta pedagógica complementaria en un Aula única como es el Teatro de Estrellas del Planetario, y con material pedagógico y publicaciones de apoyo. Igualmente, responde al Programa Escuela Ciudad y Ciudad Escuela del Plan de Desarrollo 2004-2008, ofreciendo actividades atractivas, novedosas y lúdicas para la realización de expediciones pedagógicas por parte de los estudiantes de la ciudad.  Las siguientes son las actividades desarrolladas en el marco de esta acción:</t>
  </si>
  <si>
    <t>Proyecciones en la cúpula del Planetario: realización de 752 proyecciones en torno a las siguientes temáticas: viaje por el sistema solar, mitos y leyendas del cielo, estrellas del sur y el cielo en navidad, con la participación de 163,619 personas en su mayoría niños de colegios públicos y privados.</t>
  </si>
  <si>
    <t>Otras actividades de formación: se realizaron 39 encuentros y ferias entre ellas la III feria de Astronomía; 74 actividades entre talleres complementarios a las proyecciones y conferencias, curso de astronomía básica con 25 actividades, y 70 reuniones del Club Infantil del Planetario, entre sesiones especiales y ordinarias. Las actividades están dirigidas a niños y niñas de colegios públicos y privados y a docentes de las instituciones. 44 sesiones del Club de Jóvenes, entre reuniones, talleres y proyecciones. Se realizaron 50 eventos de las vacaciones astronómicas para escolares, 52 eventos de la astroludoteca, 48 eventos del programa Escuela Ciudad Escuela, 82 actividades de prácticas universitarias: Travesía desde el Sol hasta las Plantas. Talleres de Astronomía para preescolares dirigidos a niños de los colegios Gimnasio los Andes, la Candelaria, Centro Activo los Alisos, Gimnasio especializado del Norte. El programa Ceres Scholl recolección de rocas, observaciones de Rock aroun the worl sobre el  sistema solar, el reloj de sol, el sistema tierra-luna, la vida de las estrellas, módulo de astronomía básica y aeronáutica para jóvenes y adultos. Talleres para grupos del club infantil del Planetario de Bogotá: formación y tipo de galaxias. Asesoría y capacitación sobre el sistema solar, explicación sobre conformación de eclipses y presentación del software de astronomía Stellarium. Capacitación y proyección de vídeos relacionados con el sistema solar y refuerzo conceptual, lectura de inducción cuerpos celestes extrasolares, conferencia y conversatorio sobre cuerpos menores del sistema solar, clasificación y presentación de simuladores, conferencia y asesoría en el manejo de software, panel sobre Marte el Planeta Rojo, expoplanetas, planetas enanos y la luna Europa. Participaron en esta actividades 63,075 personas.</t>
  </si>
  <si>
    <t xml:space="preserve">Material pedagógico: se revisó el material pedagógico del Planetario y se construyó una base de datos para llevar el registro bibliográfico y videográfico. Actualmente se cuenta con 40 registros de material pedagógico del Planetario en la base de datos. </t>
  </si>
  <si>
    <t>La astronomía madre de la ciencias-divulgación</t>
  </si>
  <si>
    <t>El desarrollo de eventos especiales, la consolidación de un espacio de consulta y asesoría permanente y la implementación del programa Planetario Virtual constituyen líneas de acción que contribuyen a la popularización y valoración positiva de la Ciencia, llevándola a todos los grupos poblacionales, haciendo énfasis especialmente en las relaciones de la ciencia y la tecnología con aspectos fundamentales de nuestra cotidianidad y nuestra historia. Las actividades desarrolladas en el marco de esta acción fueron:</t>
  </si>
  <si>
    <r>
      <t>Programa AÑO INTERNACIONAL HELIOFISICO 2007 (IHY 2007) permite la apropiación del conocimiento científico de forma divertida y en el marco de una sana convivencia social; está dirigido a estudiantes de educación básica y media de las instituciones educativas de Bogotá y el público en general.  Es importante destacar que las habilidades trabajadas por los estudiantes, los maestros y el público en general se refuerzan y afianzan a través de charlas, conferencias y videos que utilizan un lenguaje apropiado. Realización de 67 actividades</t>
    </r>
    <r>
      <rPr>
        <b/>
        <i/>
        <sz val="11"/>
        <rFont val="Luxi sans"/>
        <family val="2"/>
      </rPr>
      <t xml:space="preserve">: </t>
    </r>
    <r>
      <rPr>
        <sz val="11"/>
        <rFont val="Luxi sans"/>
        <family val="2"/>
      </rPr>
      <t xml:space="preserve">conferencias y talleres para estudiantes sobre Clima Solar, Observación Solar en la Plazoleta del Planetario de Bogotá viernes de 11:45 a.m. a 12:30 p.m. (Si las condiciones meteorológicas lo permiten). Talleres de seguimiento y estudio de manchas solares. Clubes Infantiles y Juveniles que apoyen el AHÍ 2007. Conferencias sobre sondas espaciales que estudian el SOL. Conferencias dirigidas por expertos en radiación solar y cambio climático. Video-Foros sobre temas que asocian la actividad solar con el cambio climático solar. Charlas sobre mitología solar, estructura y evolución estelar; energía solar, estaciones, arqueo astronomía solar y observatorios antiguos. En total se contó con la participación de 15,066 personas. </t>
    </r>
  </si>
  <si>
    <r>
      <t xml:space="preserve">Sábados astronómicos. Realización de 53 eventos en los que participaron 4,657 personas, estas actividades </t>
    </r>
    <r>
      <rPr>
        <sz val="11"/>
        <color indexed="8"/>
        <rFont val="Luxi sans"/>
        <family val="2"/>
      </rPr>
      <t xml:space="preserve">han contado con el apoyo de la ACDAC y la ASASAC. </t>
    </r>
  </si>
  <si>
    <t xml:space="preserve">Planetario Virtual: se atendieron 102 consultas telefónicas y directas en temas de astronomías. Fueron contestados 100 correos electrónicos sobre temas de astronomía. </t>
  </si>
  <si>
    <t>Astrocine: presentación de películas en la Sala Oriol Rangel. Realización de 38 jornadas, con la participación de 4,115 personas.</t>
  </si>
  <si>
    <t xml:space="preserve">Observaciones nocturnas de estrellas: realización de 30 observaciones,  en la Biblioteca el Tintal, colegios distritales como el CED San José Suroriental, IED Castilla, IED Aquileo Parra, IED Ramón Jiménez, el Jardín Botánico y la localidad de Bosa, con la participación de 1,857 personas. </t>
  </si>
  <si>
    <t>Semilleros de astronomía</t>
  </si>
  <si>
    <t>Esta acción tiene como objetivo fortalecer el espíritu científico en niños, niñas y jóvenes para generar una cultura científica que contribuya al mejoramiento de la calidad de vida y al desarrollo del país. Igualmente, pretende abrir espacios de socialización del conocimiento e intercambio de experiencias, y oportunidades de aprendizaje en tiempo extraescolar. Para esto, se diseñaron tres líneas de acción, así: Clubes de Astronomía, Concursos, Ferias y Foros de Astronomía, Astronáutica y ciencias afines.</t>
  </si>
  <si>
    <t>Clubes de astronomía: se realizaron 180 actividades que incluyen capacitación a docentes, monitores y estudiantes, reuniones con docentes y conferencias, desarrolladas en los colegios: Virrey Solis, Ceres School, IED los Alpes (2), Marruecos, Molinos, Provincia de Quebec, Arborizadora Baja, Dulce María, Manuel E. Patarroyo, Fé y Alegría, Policarpa, Rodrigo Lara, Arborizadora, Guillermo Cano, Mochuelo Bajo, El Rodeo, Villa Elisa. Pablo VI, Magdalena Ortega, Naciones Unidas, Villeta, IED Aurora y Colegio Sagrados Corazones. Temas desarrollados en las capacitaciones: CD SOHO, IHY, año internacional del sol, clima solar, esferas celestes, sistema solar y viaje solar. Adicionalmente se extendió la cobertura de los clubes del Planetario a los colegios oficiales, conformándose 4 nuevos clubes en los colegios León de Greiff, Rodrigo Lara Bonilla, Santiago de las Atalayas y Arborizadora Baja. En total se contó con la participación de 14,081 estudiantes y docentes en estas actividades.</t>
  </si>
  <si>
    <t>Planetario en movimiento</t>
  </si>
  <si>
    <t xml:space="preserve">Esta acción busca acercar a las comunidades a la ciencia y prevé actividades para fortalecer la labor de divulgación del Planetario en las localidades de Bogotá y otros municipios y departamentos del País. Así mismo busca fortalecer la cooperación y el intercambio de programas y exhibiciones entre instituciones dedicadas a la divulgación de las ciencias. Incluye proyectos especiales y trueques creativos.  </t>
  </si>
  <si>
    <t>Adelantar Una Fase de renovación tecnológica del Planetario de Bogotá</t>
  </si>
  <si>
    <t>Mejoramiento de la infraestructura para la divulgación científica</t>
  </si>
  <si>
    <t>El proyecto de renovación tecnológica del Planetario de Bogotá tiene como objetivo en su primera fase la adquisición de un teatro digital que apoye la oferta cultural y de divulgación del proyector óptico actual. Éste proyecto (la configuración básica de un teatro digital se compone de tres partes: Software de Astronomía, Centro de Cómputo y Sistema de proyección) ubicará al Planetario de Bogotá dentro del grupo de planetarios que hacen uso de la más moderna tecnología en la tarea de apropiación social de las ciencias. Esta primera fase se estructura en cuatro etapas: términos de referencia 30%, adjudicación 20%, adquisición 30% e instalación 20%. Se adelantó un estudio de mercado con base en las propuestas presentadas por las empresas reconocidas por su tradición y desarrollo en este tipo de tecnología: Evans and Sutherland de Estados Unidos y Carl Zeiss de Alemania, para dos sistemas de proyección diferentes. Con base en los términos de referencia elaborados, la licitación fue adjudicada a la empresa CURAZAO DE COLOMBIA, representante y distribuidor de equipos CARL ZEISS y SONY. El equipo adquirido es un teatro digital CARL ZEISS de Alemania, con un sistema 4DOME, compuesto por un software de astronomía (Uniview), y un sistema de proyección SONY SXRD 110.  Durante el primer semestre de 2008 se instalarán los equipos del teatro digital en el Planetario de Bogotá, e iniciará su funcionamiento, de esta manera se cumplirá en un 100% la meta establecida.</t>
  </si>
  <si>
    <t>Acompañar en 50 eventos artísticos, culturales y del patrimonio las actividades de seguridad y derechos de autor.</t>
  </si>
  <si>
    <t>Diseño, acompañamiento y producción de actividades culturales del Distrito</t>
  </si>
  <si>
    <t>Apoyo técnico y logístico para la producción de eventos</t>
  </si>
  <si>
    <t>Se realizó el acompañamiento a las actividades de seguridad y derechos de autor a 71 eventos culturales y artísticos realizados por la SCRD y entidades distritales: jazz (3), Trueque del Libro (2), Carnaval de la Reconciliación (4), Festival Colombia al Parque (2), Festival Jazz al Parque, Danza y ritmos tradicionales (2), Festival hip-Hop al Parque (4), Festival Niños y Niñas al Parque (8), Festival de Ballet y Ópera al Parque (2), Festival Rock al Parque (8), Carranga al Parque (2), Cena Habitante de la Calle (2), Encuentro afro descendiente (2),  Clásico Domingo (3), Fiesta Virgen del Carmen, evento regional (2), evento ciudad Rom, cumpleaños Mediatorta , localízate en la Media Torta (4), semana adulto mayor, programación Media Torta (4), Bogotá cada vez más contemporánea, popular y urbana; tortazo local(2),clásico domingo ballet, encuentro integracional contra la guerra, pueblo raizal, parranda ferias y fiestas populares, tortazo hip-hop, nuevas tendencias, pop y música popular urbana.</t>
  </si>
  <si>
    <r>
      <t xml:space="preserve">Incorporar en 4 entidades del sector las actividades </t>
    </r>
    <r>
      <rPr>
        <sz val="10"/>
        <rFont val="Nimbus Sans L;Arial"/>
        <family val="2"/>
      </rPr>
      <t xml:space="preserve">con, procedimientos y protocolos en los proyectos de inversión del sector cultura recreación y deporte para la operación de los escenarios </t>
    </r>
  </si>
  <si>
    <t>Se adelantaron las siguientes acciones: conformación mesas de trabajo para definición de los procesos y protocolos de la entidades para el manejo de los escenarios, mesas de trabajo para ajustar el proyecto de inversión, revisión de agendas culturales tanto de las entidades como de los escenarios para integrar y articular acciones y desarrollar el protocolo de programación conjunta. 
La meta se desarrolló de la siguiente manera:
a. Creación y operación de mesas de trabajo sectorial para escenarios. Conformación de mesas de trabajo para la definición de los procesos y protocolos para los escenarios de las entidades.
b. Integración de los escenarios a los proyectos de inversión de las entidades adscritas: Mesas de trabajo con las entidades para ajustar el proyecto de inversión 2008. 
c. Protocolos y procedimientos para el desarrollo de actividades y acciones de los escenarios. Avance en la formulación de protocolos y procedimientos para el desarrollo de actividades y acciones.
d. Protocolo de articulación y de programación conjunta. Se han revisado las agendas culturales, tanto de las entidades como de los escenarios, para integrar y articular acciones, y desarrollar el protocolo de programación conjunta.
La Dirección de Planeación y Procesos Estratégicos elaboró el procedimiento “mantenimiento de sedes y escenarios” conjuntamente con el proceso gestión recursos físicos. El procedimiento fue revisado y aprobado por el Coordinador del Grupo Interno de Recursos Físicos y el Director de Gestión corporativa, para su divulgación y aplicación. Este procedimiento se encuentra publicado en la Intranet de la Secretaría de Cultura, Recreación y Deporte.
La administración y programación de los escenarios culturales del Distrito se integra a los proyectos de inversión de las entidades del sector, así:
La Orquesta Filarmónica se convierte en la entidad distrital responsable de las artes: música sinfónica, otras músicas, teatro, ballet y danzas. También tiene la responsabilidad de la administración de los escenarios correlativos: Teatro Jorge Eliécer Gaitán, la Cinemateca Distrital, el callejón de las exposiciones, el Teatrino y la operación de la Sala Oriol Rangel y la Media Torta. 
La Fundación Alzate Avendaño, por su lado, es la entidad distrital que se encargará de las demás artes no escénicas: área de plásticas, literatura y audiovisuales. Igualmente la programación de actividades de la Galería Santa Fe y la Cinemateca.
El Instituto de Patrimonio Cultural amplía su trabajo al área de patrimonio inmaterial, la administración del Planetario Distrital, la operación del Museo de Bogotá y el fortalecimiento de las expresiones culturales para los diversos grupos poblacionales del Distrito Capital.</t>
  </si>
  <si>
    <t>Alcanzar 83,775 participantes en la programación dominical habitual, las actividades de trabajo con los vecinos y de los saberes populares del país en el Teatro al Aire libre de la Media Torta. (Línea de base 2003: 117,000 participantes)</t>
  </si>
  <si>
    <t>Centro Cultural Media Torta</t>
  </si>
  <si>
    <t>El Centro Cultural La Media Torta se ha consolidado como escenario para la realización de jornadas artísticas. La realización de estas actividades en La Media Torta permite que la ciudad tenga acceso gratuito a las diferentes manifestaciones artísticas y culturales de nuestro país y del mundo, algunas de las cuales habitualmente sólo se llevan a cabo en espacios cerrados y con altos costos de ingreso. Realización de 72 eventos artísticos: la programación se definió por franjas, dando mayor participación a procesos y productos locales. Entre las actividades realizadas, destacamos: Reunión con la consultiva afrocolombiana para definir programación del mes de la afrocolombianidad. Préstamo del escenario para la realización del evento “festival musicatólicos”, Carnaval de la Reconciliación, Evento de Jazz, Cierre del Carnaval de la Reconciliación, Trueque del Libro, Semana adulto mayor, Cumpleaños Media Torta, Ciudad Rom, Clásico Domingo, Encuentro Afro, celebración del día del padre, Fiesta de la virgen del Carmen, Audiciones música, Audiciones Festival Niñ@s, y Localizate en la Media Torta Regional, con la participación de grupos de las distintas localidades de Bogotá. Festival Colombia al Parque, Ritmos y Tradiciones del Mundo, Tortazo Pop, Audiciones Músicas del Mundo y Fusión, Audiciones Ritmos y Tradiciones del Mundo, Festival Danza Contemporánea, Videoafuera, Bogotá cada vez más contemporánea, entre otros.  Con la participación de 83,775 personas.</t>
  </si>
  <si>
    <t>Alcanzar 254,447 participantes en la programación de la Sala principal, el Teatrino,  el Callejón y el Salón de los Espejos del Teatro Jorge Eliécer Gaitán. (Línea de base 2003: 194,000 participantes)</t>
  </si>
  <si>
    <t>Fortalecimiento de las prácticas artísticas de la música y de la danza</t>
  </si>
  <si>
    <t xml:space="preserve">Se realizó la contratación para garantizar la logística del Teatro Jorge Eliécer Gaitán: acomodadores, apoyo al funcionamiento de la taquilla del teatro, producción técnica y logística de los eventos realizados, y presentador de los eventos. </t>
  </si>
  <si>
    <t>Centro Cultural Jorge Eliécer Gaitán</t>
  </si>
  <si>
    <t xml:space="preserve">En el 2000, después de una remodelación total de la sala, el Teatro se convirtió en el Centro Cultural Teatro Municipal Jorge Eliécer Gaitán y desde ese año tiene a disposición de los ciudadanos, además de la Sala Principal, el Callejón de las Exposiciones y el Teatrino, espacios alternos para la exhibición de trabajos fotográficos y para la realización de diferentes programas especiales, todos de carácter gratuito.
El Teatro Jorge Eliécer Gaitán cuenta con varios espacios alternos lo cual lo convierte en un verdadero Centro Cultural. En cada uno de los espacios se realizan periódicamente diferentes actividades y programas. Sala principal, Teatrino, Callejón, Camerinos, Cafetería, y Salón de los Espejos. 
</t>
  </si>
  <si>
    <r>
      <t>Eventos institucionales:</t>
    </r>
    <r>
      <rPr>
        <sz val="11"/>
        <rFont val="Luxi sans"/>
        <family val="2"/>
      </rPr>
      <t xml:space="preserve"> realización de 146 eventos. Concierto del aniversario 40 de la Orquesta Filarmónica de Bogotá e Inauguración Eurocine 2007 “La vida de los otros”, otras miradas a la obra de Gabriel García Márquez, Qué pasa con la lectura en Bogotá, requien G. Verdi, “Perendengue, cuartero de bandolas”, lecturas dramáticas: Chile, flautistas ASAB la huella del camaleón, festival intirraymi, guitarra showroom Yamaha, arte y parte, lecturas dramáticas, record salsa y tango. Elogio a la lectura: encuentro José Saramago y Laura Restrepo. Danza para todos, danza mayor, orquesta, gala no homofobica Arte y Parte: Guillermo Bocanergra, Noise Japonés &amp; Fado, Parallax rock progresivo, </t>
    </r>
    <r>
      <rPr>
        <i/>
        <sz val="11"/>
        <color indexed="8"/>
        <rFont val="Luxi sans"/>
        <family val="2"/>
      </rPr>
      <t xml:space="preserve">Cuba años 90's, conoce tu Teatro Catástrofe, Gala Festival de Danza contemporánea, INAUGURACIÓN Callejón de las Exposiciones, Mi mejor amigo del director Patrice Leconte, Spider Lilles </t>
    </r>
    <r>
      <rPr>
        <sz val="11"/>
        <color indexed="8"/>
        <rFont val="Luxi sans"/>
        <family val="2"/>
      </rPr>
      <t>de Zero Chou, entre otros. Con la participación de 104,996 personas, en el marco de los siguientes programas:</t>
    </r>
  </si>
  <si>
    <r>
      <t>Martes del municipal</t>
    </r>
    <r>
      <rPr>
        <sz val="11"/>
        <rFont val="Luxi sans"/>
        <family val="2"/>
      </rPr>
      <t>: es un programa de conversatorios gratuitos que se ha constituido como uno de los principales y más reconocidos espacios culturales de la ciudad. Contó c</t>
    </r>
    <r>
      <rPr>
        <sz val="11"/>
        <color indexed="8"/>
        <rFont val="Luxi sans"/>
        <family val="2"/>
      </rPr>
      <t>on la participación de 1,858 personas</t>
    </r>
    <r>
      <rPr>
        <sz val="11"/>
        <rFont val="Luxi sans"/>
        <family val="2"/>
      </rPr>
      <t xml:space="preserve">. Este programa se ha desarrollado de manera continua, dinámica y variada a lo largo de estos años, configurando un proceso democrático de participación colectiva, ya que se constituyó como un espacio dedicado al diálogo entre los ciudadanos.
Durante su programación ininterrumpida, cada martes se encuentran habitantes de la ciudad para discutir temas de actualidad o de cultura relacionados con la literatura, el arte, la música, la danza, etc., guiados por dos invitados que son expertos en el tema de cada sesión. El objetivo de los conversatorios es que todos los asistentes participen, den su opinión o manifiesten sus dudas con respecto al tema del día. Se realizaron 28  eventos: </t>
    </r>
    <r>
      <rPr>
        <i/>
        <sz val="11"/>
        <color indexed="8"/>
        <rFont val="Luxi sans"/>
        <family val="2"/>
      </rPr>
      <t xml:space="preserve">Colombia en el Festival de Cine de Cannes: </t>
    </r>
    <r>
      <rPr>
        <sz val="11"/>
        <color indexed="8"/>
        <rFont val="Luxi sans"/>
        <family val="2"/>
      </rPr>
      <t>Ciro Guerra y Andy Báez.</t>
    </r>
    <r>
      <rPr>
        <b/>
        <sz val="11"/>
        <color indexed="8"/>
        <rFont val="Luxi sans"/>
        <family val="2"/>
      </rPr>
      <t xml:space="preserve"> </t>
    </r>
    <r>
      <rPr>
        <i/>
        <sz val="11"/>
        <color indexed="8"/>
        <rFont val="Luxi sans"/>
        <family val="2"/>
      </rPr>
      <t xml:space="preserve">Recorrido por la poesía Arhuaca: Fanny Muñoz y César Torres. El Clown contemporáneo: </t>
    </r>
    <r>
      <rPr>
        <sz val="11"/>
        <color indexed="8"/>
        <rFont val="Luxi sans"/>
        <family val="2"/>
      </rPr>
      <t xml:space="preserve">Fundación doctora Clown. </t>
    </r>
    <r>
      <rPr>
        <i/>
        <sz val="11"/>
        <color indexed="8"/>
        <rFont val="Luxi sans"/>
        <family val="2"/>
      </rPr>
      <t xml:space="preserve">La relación del Teatro y la literatura: </t>
    </r>
    <r>
      <rPr>
        <sz val="11"/>
        <color indexed="8"/>
        <rFont val="Luxi sans"/>
        <family val="2"/>
      </rPr>
      <t xml:space="preserve">Carlos José Reyes y Juliana Reyes. Artistas españoles que marcaron la historia: Velazquéz, Goya, Picasso y Dali. 20 poetas colombianos y 20 poetas españoles. Música y músicos en las obras de Gabriel García Márquez. La Cultura Islámica en occidente. El arte Japonés. Fiestas Franciscanas y Tradicionales del Chocó. El jazz en los años 90. La Samba: El ritmo brasilero. </t>
    </r>
    <r>
      <rPr>
        <i/>
        <sz val="11"/>
        <color indexed="8"/>
        <rFont val="Luxi sans"/>
        <family val="2"/>
      </rPr>
      <t xml:space="preserve">40 años de la OFB. Comunidad LGBT: </t>
    </r>
    <r>
      <rPr>
        <sz val="11"/>
        <color indexed="8"/>
        <rFont val="Luxi sans"/>
        <family val="2"/>
      </rPr>
      <t xml:space="preserve">Manuel Rodríguez. </t>
    </r>
    <r>
      <rPr>
        <i/>
        <sz val="11"/>
        <color indexed="8"/>
        <rFont val="Luxi sans"/>
        <family val="2"/>
      </rPr>
      <t xml:space="preserve">La mujer en el arte egipcio: </t>
    </r>
    <r>
      <rPr>
        <sz val="11"/>
        <color indexed="8"/>
        <rFont val="Luxi sans"/>
        <family val="2"/>
      </rPr>
      <t xml:space="preserve">Liliana Cortés y Sandra Rendón. Teatro Callejero en Bogotá: Emilio Ramírez y Ernesto Ramírez. </t>
    </r>
  </si>
  <si>
    <r>
      <t xml:space="preserve">Teatrino Vivo: </t>
    </r>
    <r>
      <rPr>
        <sz val="11"/>
        <rFont val="Luxi sans"/>
        <family val="2"/>
      </rPr>
      <t xml:space="preserve">se llevan a cabo varios programas especiales de manera periódica y de carácter gratuito para que los ciudadanos puedan disfrutar al máximo nuestra oferta cultural. Los programas que conforman este espacio son:
</t>
    </r>
    <r>
      <rPr>
        <u val="single"/>
        <sz val="11"/>
        <rFont val="Luxi sans"/>
        <family val="2"/>
      </rPr>
      <t xml:space="preserve">Inéditas Miradas de Ciudad: </t>
    </r>
    <r>
      <rPr>
        <sz val="11"/>
        <rFont val="Luxi sans"/>
        <family val="2"/>
      </rPr>
      <t xml:space="preserve">Este es un nuevo programa del Centro Cultural Teatro Municipal Jorge Eliécer Gaitán que tiene como objetivo implementar un espacio para la difusión y el intercambio de las investigaciones sobre ciudad y así acercar al público a los recientes  trabajos de investigación que se han hecho sobre esta temática.
Este es un espacio en el que los investigadores de ciudad pueden contar de manera informal al público asistente el resultado de sus proyectos de investigación en un ambiente de tertulia, conversación y debate.
A través de este programa se pretende establecer alianzas con los Centros de investigación de ciudad de las universidades aledañas al Centro Cultural y con las redes de investigadores para que participen en el proyecto, con su asistencia y sus propuestas, mediante acuerdos académicos que beneficien a los estudiantes en su proceso pedagógico. 
</t>
    </r>
    <r>
      <rPr>
        <u val="single"/>
        <sz val="11"/>
        <rFont val="Luxi sans"/>
        <family val="2"/>
      </rPr>
      <t xml:space="preserve">Lecturas Dramáticas: </t>
    </r>
    <r>
      <rPr>
        <sz val="11"/>
        <rFont val="Luxi sans"/>
        <family val="2"/>
      </rPr>
      <t xml:space="preserve">A través de la interpretación de textos de autores contemporáneos, este espacio busca acercar el público al mundo de las artes escénicas a partir de lecturas que manifiestan el sentir de una obra teatral por medio de la voz.
Este programa trata temas vigentes en donde, además de la lectura de la obra, un experto teatral hará un análisis de su autor. Al final del encuentro los asistentes podrán debatir con los directores y actores invitados. Cada mes se elegirá un país distinto, un director y una obra que por su guión y características representan su lugar de origen.
</t>
    </r>
    <r>
      <rPr>
        <u val="single"/>
        <sz val="11"/>
        <rFont val="Luxi sans"/>
        <family val="2"/>
      </rPr>
      <t xml:space="preserve">Arte y Parte: </t>
    </r>
    <r>
      <rPr>
        <sz val="11"/>
        <rFont val="Luxi sans"/>
        <family val="2"/>
      </rPr>
      <t xml:space="preserve">Programa dedicado a la música donde diferentes maestros de la ASAB presentan ciclos de conciertos de gran calidad y excelente interpretación. </t>
    </r>
  </si>
  <si>
    <r>
      <t xml:space="preserve">Ciclos de Rock: </t>
    </r>
    <r>
      <rPr>
        <sz val="11"/>
        <rFont val="Luxi sans"/>
        <family val="2"/>
      </rPr>
      <t>Durante la programación anual del Teatro se presentan los Ciclos de Rock en el Gaitán, una serie de conciertos con bandas juveniles que por su propuesta y talento musical se destacan en medio de la escena rockera de la ciudad y del país.
Este programa contribuye al reconocimiento del rock nacional y promueve nuevos talentos, ya que abre un espacio cultural reconocido para que desde allí el público aprecie y conozca el trabajo de nuevas agrupaciones.
Bandas como La Pestilencia, The Black Cat Bone, El Sie7e, Pornomotora, Nawal, entre otras más, se han presentado en estos ciclos de conciertos que cada vez tienen mayor acogida entre los rockeros de Bogotá.</t>
    </r>
  </si>
  <si>
    <r>
      <t xml:space="preserve">Conoce tu teatro: </t>
    </r>
    <r>
      <rPr>
        <sz val="11"/>
        <rFont val="Luxi sans"/>
        <family val="2"/>
      </rPr>
      <t xml:space="preserve">Esta es una iniciativa del Teatro Municipal Jorge Eliécer Gaitán que se creó en 2005 con la intención de acercar al público infantil y juvenil de colegios distritales al Teatro de la ciudad.
</t>
    </r>
  </si>
  <si>
    <t xml:space="preserve">Usuarios teatrino. 215 reuniones con la participación de 2,171 personas. </t>
  </si>
  <si>
    <t xml:space="preserve">Usuarios salón de ensayos: 2481 personas. </t>
  </si>
  <si>
    <r>
      <t>Miércoles Virtual</t>
    </r>
    <r>
      <rPr>
        <sz val="11"/>
        <color indexed="8"/>
        <rFont val="Luxi sans"/>
        <family val="2"/>
      </rPr>
      <t xml:space="preserve">: Este es un espacio para el encuentro de las nuevas tecnologías, el arte y la cultura, en donde algunos creadores colombianos exponen proyectos en los que aplican nuevas tecnologías al arte, diseño, fotografía, música, cine, video, etc. En cada sesión se intercambian experiencias relacionadas con los procesos creativos, se dan a conocer las posibilidades que ofrecen las herramientas tecnológicas y se debate sobre temas relacionados con las nuevas tecnologías y su implicación en la cultura contemporánea. Este es un espacio que también sirve para visibilizar las ideas y proyectos de los jóvenes.
El Miércoles Virtual en el Gaitán se desarrolla a través de cuatro tipos de sesiones: Plataforma, Circuito, Forum y Descarga .
</t>
    </r>
    <r>
      <rPr>
        <u val="single"/>
        <sz val="11"/>
        <color indexed="8"/>
        <rFont val="Luxi sans"/>
        <family val="2"/>
      </rPr>
      <t>Plataforma:</t>
    </r>
    <r>
      <rPr>
        <sz val="11"/>
        <color indexed="8"/>
        <rFont val="Luxi sans"/>
        <family val="2"/>
      </rPr>
      <t xml:space="preserve"> Tipo de sesión en el que un grupo de invitados expone su proyecto, el cual se destaca por ser original y relacionar las nuevas tecnologías con el arte y/o la cultura.
</t>
    </r>
    <r>
      <rPr>
        <u val="single"/>
        <sz val="11"/>
        <color indexed="8"/>
        <rFont val="Luxi sans"/>
        <family val="2"/>
      </rPr>
      <t>Circuito:</t>
    </r>
    <r>
      <rPr>
        <sz val="11"/>
        <color indexed="8"/>
        <rFont val="Luxi sans"/>
        <family val="2"/>
      </rPr>
      <t xml:space="preserve"> Tipo de sesión donde varios invitados presentan sus trabajos (obras artísticas que involucren nuevas tecnologías) e intercambian experiencias sobre sus procesos creativos. La sesión se desarrolla además a través de una pregunta que incita al debate.
</t>
    </r>
    <r>
      <rPr>
        <u val="single"/>
        <sz val="11"/>
        <color indexed="8"/>
        <rFont val="Luxi sans"/>
        <family val="2"/>
      </rPr>
      <t>Forum:</t>
    </r>
    <r>
      <rPr>
        <sz val="11"/>
        <color indexed="8"/>
        <rFont val="Luxi sans"/>
        <family val="2"/>
      </rPr>
      <t xml:space="preserve"> Tipo de sesión para debatir temas coyunturales relacionados con las nuevas tecnologías y su implicación en el arte, la cultura y las sociedades contemporáneas.
</t>
    </r>
    <r>
      <rPr>
        <u val="single"/>
        <sz val="11"/>
        <color indexed="8"/>
        <rFont val="Luxi sans"/>
        <family val="2"/>
      </rPr>
      <t xml:space="preserve">Descarga: </t>
    </r>
    <r>
      <rPr>
        <sz val="11"/>
        <color indexed="8"/>
        <rFont val="Luxi sans"/>
        <family val="2"/>
      </rPr>
      <t xml:space="preserve">Se dan a conocer nuevas herramientas de la tecnología (softwares, equipos) aplicadas al arte y la expresión, y para aprender de manera básica y general sus posibilidades. Se realizaron 28 actividades. Conciertos: Silvia Jaimes, Diego Taborda, Grupo Pánico, Carolina Zuluaga, Andrés Durán, Grupo Muixica. Forum: </t>
    </r>
    <r>
      <rPr>
        <i/>
        <sz val="11"/>
        <color indexed="8"/>
        <rFont val="Luxi sans"/>
        <family val="2"/>
      </rPr>
      <t xml:space="preserve">Net Labels vs Disqueras tradicionales: </t>
    </r>
    <r>
      <rPr>
        <sz val="11"/>
        <color indexed="8"/>
        <rFont val="Luxi sans"/>
        <family val="2"/>
      </rPr>
      <t xml:space="preserve">Arturo Muñoz y Martín Giraldo. Plataforma: </t>
    </r>
    <r>
      <rPr>
        <i/>
        <sz val="11"/>
        <color indexed="8"/>
        <rFont val="Luxi sans"/>
        <family val="2"/>
      </rPr>
      <t xml:space="preserve">Medusa, máquina fantástica para producir sonidos: </t>
    </r>
    <r>
      <rPr>
        <sz val="11"/>
        <color indexed="8"/>
        <rFont val="Luxi sans"/>
        <family val="2"/>
      </rPr>
      <t xml:space="preserve">Colectivo Medusa Plataforma: </t>
    </r>
    <r>
      <rPr>
        <i/>
        <sz val="11"/>
        <color indexed="8"/>
        <rFont val="Luxi sans"/>
        <family val="2"/>
      </rPr>
      <t xml:space="preserve">Lo mejor de eNvideo Awards: </t>
    </r>
    <r>
      <rPr>
        <sz val="11"/>
        <color indexed="8"/>
        <rFont val="Luxi sans"/>
        <family val="2"/>
      </rPr>
      <t xml:space="preserve">Gabriel Sanabria Descarga: </t>
    </r>
    <r>
      <rPr>
        <i/>
        <sz val="11"/>
        <color indexed="8"/>
        <rFont val="Luxi sans"/>
        <family val="2"/>
      </rPr>
      <t>La Red</t>
    </r>
    <r>
      <rPr>
        <sz val="11"/>
        <color indexed="8"/>
        <rFont val="Luxi sans"/>
        <family val="2"/>
      </rPr>
      <t xml:space="preserve">: </t>
    </r>
    <r>
      <rPr>
        <i/>
        <sz val="11"/>
        <color indexed="8"/>
        <rFont val="Luxi sans"/>
        <family val="2"/>
      </rPr>
      <t xml:space="preserve"> </t>
    </r>
    <r>
      <rPr>
        <sz val="11"/>
        <color indexed="8"/>
        <rFont val="Luxi sans"/>
        <family val="2"/>
      </rPr>
      <t xml:space="preserve">Fonoespacio. Plataforma Invitro Visual. El Niuton. Danza y teatro experimental. Descarga: Procesos para la construcción de video digital: Pre + Pro y Post producciónTecnologías digitales en la construcción arquitectónica: Tendencias Recientes: Circuito: De lo virtual a lo tangible: Diseño industrial, arquitectura y diseño de interiores Circuito: Retropectiva de Animación Británica (60's- Siglo XXI). Plataforma: F.U: Transacciones D.C- Festival de Arte Urbano Plataforma: </t>
    </r>
    <r>
      <rPr>
        <i/>
        <sz val="11"/>
        <color indexed="8"/>
        <rFont val="Luxi sans"/>
        <family val="2"/>
      </rPr>
      <t xml:space="preserve">eNvideo Awars. </t>
    </r>
    <r>
      <rPr>
        <sz val="11"/>
        <color indexed="8"/>
        <rFont val="Luxi sans"/>
        <family val="2"/>
      </rPr>
      <t xml:space="preserve">Gabriel Sanabria Plataforma: Pecha Kucha Day </t>
    </r>
    <r>
      <rPr>
        <i/>
        <sz val="11"/>
        <color indexed="8"/>
        <rFont val="Luxi sans"/>
        <family val="2"/>
      </rPr>
      <t xml:space="preserve">Proceso editorial en la red con contenidos libres: </t>
    </r>
    <r>
      <rPr>
        <sz val="11"/>
        <color indexed="8"/>
        <rFont val="Luxi sans"/>
        <family val="2"/>
      </rPr>
      <t xml:space="preserve">Luis Fernando Medina </t>
    </r>
    <r>
      <rPr>
        <i/>
        <sz val="11"/>
        <color indexed="8"/>
        <rFont val="Luxi sans"/>
        <family val="2"/>
      </rPr>
      <t xml:space="preserve">Retrospectiva animación británica: </t>
    </r>
    <r>
      <rPr>
        <sz val="11"/>
        <color indexed="8"/>
        <rFont val="Luxi sans"/>
        <family val="2"/>
      </rPr>
      <t>Diego Taborda.  Con la participación de 2</t>
    </r>
    <r>
      <rPr>
        <b/>
        <sz val="11"/>
        <color indexed="8"/>
        <rFont val="Luxi sans"/>
        <family val="2"/>
      </rPr>
      <t>,</t>
    </r>
    <r>
      <rPr>
        <sz val="11"/>
        <color indexed="8"/>
        <rFont val="Luxi sans"/>
        <family val="2"/>
      </rPr>
      <t>665 personas.</t>
    </r>
  </si>
  <si>
    <r>
      <t xml:space="preserve">Presentación de grandes artistas. </t>
    </r>
    <r>
      <rPr>
        <sz val="11"/>
        <rFont val="Luxi sans"/>
        <family val="2"/>
      </rPr>
      <t xml:space="preserve">Reconocidos e importantes artistas nacionales e internacionales se presentan constantemente en el Teatro. Durante todo el año famosos cantantes, grupos musicales, de teatro y danza eligen al Jorge Eliécer para presentar al público capitalino sus diferentes shows.
Por el reconocimiento del Teatro, sus características técnicas y capacidad, este es uno de los escenarios más solicitados por los empresarios y artistas para la realización de eventos en vivo.
Eventos realizados: Illapu y Kjarkas; Ballet sobre hielo de San Petersburgo (2); Paquito de Rivera; Kraken y Arcangel (2); Pablo Milanés; Celebración de los 40 años de la OFB; Cheo Feliciano (2); Buika (2), Joaquín Cortés; Festival de Cine “El Espejo”; Festival de Cine Francés; Festival de Jazz (2); Bogotá cada vez más contemporánea y Bogotá cada vez más clásica. </t>
    </r>
  </si>
  <si>
    <r>
      <t>Arrendamientos.</t>
    </r>
    <r>
      <rPr>
        <sz val="11"/>
        <rFont val="Luxi sans"/>
        <family val="2"/>
      </rPr>
      <t xml:space="preserve"> Se realizaron 78 eventos entre los que destacamos: lanzamiento y premiación del Sistema de Información de Personas jurídica SIPEJ, recuperación del tejido social a través de una propuesta de conformación de cooperativas culturales, Ballet de Colombia de Sonia Osorio (2). Puente musical la Habana – Bogotá: la 33, Kongas de Colombia y Melodías del cuarenta, Proceso de construcción del observatorio social y comunal, Noche de humor (Don Jediondo, Mono Sánchez, Enrique Colavisa y la Bruja Dioselina), Colombia al 100% música (Totó la Momposina y Sierradentro), Muestra cultura Gûicán y U'wa, concierto Alex Campos, Entrega premios TV y novelas, concierto Illapyu Kjarkas, proyecto pedagógico nacional: Hamlet, el burgués gentilhombre, los ídolos de los años 60, Amorios entre cielo y tierra (2). Tv y novelas, Pedagógico Teatro Nacional, concierto alex campos, amorios entre cielo y tierra, concierto jarkas. Ballet de San Petesburgo, premier película Satanas, Conciertos de Kraken, Arkangel y Paul Gilman, Martirio, dance brazil, 10 años multienlace, lanzamiento CD Exégesis, Pablo Milanes, Larry Harlow – Fannia All Star y Serenta. Record mundial Salsa y Tango, Policía Nacional. Multibanca, Ópera Policarpa, Semana Cultural y Encuentro de la Familia Distrital, Orquesta Aragón, Adriana Varela. Ballet de Colombia de Sonia Osorio, Festival de Danza de las instituciones educativas Cafam, Festival de Jazz del Teatro Libre: Toquinho, la magia del espectáculo, los niños de valparaiso,obra de teatro Hamlet, entre otros. Con la participación de 67,797 personas.</t>
    </r>
  </si>
  <si>
    <t>Fortalecimiento de las prácticas de Artes Plásticas</t>
  </si>
  <si>
    <t>Callejón de las exposiciones</t>
  </si>
  <si>
    <t>Este es un espacio dedicado a la exhibición de trabajos fotográficos realizados no sólo por reconocidos y aclamados fotógrafos, sino también por jóvenes talentos que presentan buenas propuestas fotográficas.
El Callejón de las Exposiciones es uno de los pocos lugares de Bogotá dedicado exclusivamente a la fotografía, en donde se busca la inclusión social y la solidaridad para que los ciudadanos puedan conocer y apreciar, de manera gratuita, trabajos fotográficos de diferentes artistas. Exposiciones realizadas: V Salón de Fotografía y moda, V salón de fotografía el municipal “Tribus urbanas”,Cuba años 90's: Periodo Especial del fotógrafo Félix Antequera  “memorias en la piel”. Todos los meses hay una nueva exposición a partir de la firma del contrato con Corporación de Artistas Post Office Cowboys. Es el lugar donde se exponen los ganadores de tres convocatorias anuales: el concurso de fotografía comunitaria dirigida a fotógrafos aficionados, el salón de fotografía el municipal de temática libre, y el salón de fotografía y moda que busca propuestas que enlacen estas dos modalidades. Con la visita de 71,479  personas.</t>
  </si>
  <si>
    <t>Circulación cultural en espacios habitados</t>
  </si>
  <si>
    <t>Cultura y arte con todas y todos (230)</t>
  </si>
  <si>
    <t>Alcanzar 1,800,000 de participantes en procesos de intercambio y diálogo intercultural en torno a las actividades programadas. (todas las actividades y acciones del Proyecto contribuyen al cumplimiento de esta meta)</t>
  </si>
  <si>
    <t>Proyectos Metropolitanos</t>
  </si>
  <si>
    <t>Bogotá Capital Mundial del Libro</t>
  </si>
  <si>
    <r>
      <t xml:space="preserve">Capital Mundial del Libro, es la designación que cada año otorga  UNESCO  a la ciudad que más se haya destacado por promover la difusión del libro y la lectura entre sus habitantes. En el 2007 el honor fue para Bogotá, luego de ciudades como Madrid, Alejandría, Nueva Delhi, Amberes, Montreal y Turín.  Pero además de la mención, Bogotá Capital Mundial del Libro es un compromiso que asume la ciudad para seguir trabajando por lograr que más de siete millones de habitantes tengan acceso al libro y lean. En 2005 el Alcalde Mayor de Bogotá Luis Eduardo Garzón, presentó ante la UNESCO la postulación de Bogotá para ser Capital Mundial del Libro en  2007. El documento  incluía una amplia reseña sobre la actividad literaria en Bogotá. Se resaltaban programas como Libro al Viento, la red de bibliotecas y la presencia de organizaciones que, de manera articulada, trabajan por la promoción del libro y la lectura en la ciudad. Luego de estudiar las postulaciones de varias ciudades del mundo, la UNESCO proclamó a Bogotá como Capital Mundial del Libro 2007, por la integralidad de su propuesta, la existencia de varias iniciativas específicas para el programa y el compromiso de todos los grupos, tanto públicos como privados, involucrados en el sector del libro.
</t>
    </r>
    <r>
      <rPr>
        <sz val="11"/>
        <rFont val="Luxi sans"/>
        <family val="2"/>
      </rPr>
      <t>La implementación de Bogotá Capital Mundial del libro se realizó a través de las siguientes líneas: 1. Los escritores de ahora y mañana; 2. Bogotá, una gran escuela: lectura y bibliotecas; 3. Bogotá: ciudad de editores y libreros; 4. El periodismo y la crítica; Investigación e historia; 5. Diseño, ilustración e impresión; 6. Inventar Bogotá: los habitantes de la ciudad y 7. Bogotá un libro abierto. En el marco de estas siete líneas de acción se realizaron 476 actividades, con la participación de 647,638 personas.</t>
    </r>
  </si>
  <si>
    <r>
      <t>LOS ESCRITORES DE AHORA Y DE MANAÑA</t>
    </r>
    <r>
      <rPr>
        <sz val="11"/>
        <rFont val="Luxi sans"/>
        <family val="2"/>
      </rPr>
      <t>: Actividades realizadas:</t>
    </r>
  </si>
  <si>
    <r>
      <t>Bogotá 39</t>
    </r>
    <r>
      <rPr>
        <sz val="11"/>
        <rFont val="Luxi sans"/>
        <family val="2"/>
      </rPr>
      <t xml:space="preserve">: El propósito de este programa fue hacer un encuentro de los 39 narradores latinoamericanos menores de 39 años más importantes del momento.
El encuentro fue el resultado de una amplia convocatoria a nivel latinoamericano en la que los lectores, las editoriales, los agentes literarios y los escritores mismos postularon a sus escritores candidatos menores de 39 años y, por supuesto, una ocasión para leer y dialogar con la narrativa latinomericana actual.
Los " 39 escritores menores de 39 " fueron escogidos por un jurado de tres importantes novelistas colombianos: Piedad Bonnett, Héctor Abad Faciolince y Óscar Collazos. 
</t>
    </r>
    <r>
      <rPr>
        <b/>
        <sz val="11"/>
        <rFont val="Luxi sans"/>
        <family val="2"/>
      </rPr>
      <t xml:space="preserve">LOS 39 ESCRITORES MENORES DE 39 DE AMERICA LATINA
Argentina: </t>
    </r>
    <r>
      <rPr>
        <sz val="11"/>
        <rFont val="Luxi sans"/>
        <family val="2"/>
      </rPr>
      <t>Gonzalo Garcés, Pedro Maira</t>
    </r>
    <r>
      <rPr>
        <b/>
        <sz val="11"/>
        <rFont val="Luxi sans"/>
        <family val="2"/>
      </rPr>
      <t>l</t>
    </r>
    <r>
      <rPr>
        <sz val="11"/>
        <rFont val="Luxi sans"/>
        <family val="2"/>
      </rPr>
      <t xml:space="preserve">, Andrés Neuman. </t>
    </r>
    <r>
      <rPr>
        <b/>
        <sz val="11"/>
        <rFont val="Luxi sans"/>
        <family val="2"/>
      </rPr>
      <t xml:space="preserve">Bolivia: </t>
    </r>
    <r>
      <rPr>
        <sz val="11"/>
        <rFont val="Luxi sans"/>
        <family val="2"/>
      </rPr>
      <t xml:space="preserve">Rodrigo Hasbún. </t>
    </r>
    <r>
      <rPr>
        <b/>
        <sz val="11"/>
        <rFont val="Luxi sans"/>
        <family val="2"/>
      </rPr>
      <t xml:space="preserve">Brasil: </t>
    </r>
    <r>
      <rPr>
        <sz val="11"/>
        <rFont val="Luxi sans"/>
        <family val="2"/>
      </rPr>
      <t xml:space="preserve">João Paulo Cuenca, Adriana Lisboa, Santiago Nazarián, Verónica Stigger. </t>
    </r>
    <r>
      <rPr>
        <b/>
        <sz val="11"/>
        <rFont val="Luxi sans"/>
        <family val="2"/>
      </rPr>
      <t xml:space="preserve">Chile: </t>
    </r>
    <r>
      <rPr>
        <sz val="11"/>
        <rFont val="Luxi sans"/>
        <family val="2"/>
      </rPr>
      <t xml:space="preserve">Álvaro Bisama, Alejandro Zambra. </t>
    </r>
    <r>
      <rPr>
        <b/>
        <sz val="11"/>
        <rFont val="Luxi sans"/>
        <family val="2"/>
      </rPr>
      <t xml:space="preserve">Colombia: </t>
    </r>
    <r>
      <rPr>
        <sz val="11"/>
        <rFont val="Luxi sans"/>
        <family val="2"/>
      </rPr>
      <t xml:space="preserve">Antonio García, John Jairo Junieles, Pilar Quintana, Ricardo Silva, Antonio Ungar, Juan Gabriel Vásquez. </t>
    </r>
    <r>
      <rPr>
        <b/>
        <sz val="11"/>
        <rFont val="Luxi sans"/>
        <family val="2"/>
      </rPr>
      <t xml:space="preserve">Cuba: </t>
    </r>
    <r>
      <rPr>
        <sz val="11"/>
        <rFont val="Luxi sans"/>
        <family val="2"/>
      </rPr>
      <t xml:space="preserve">Wendy Guerra, Rolando Menéndez, Ena Lucía Portela, Karla Suárez. </t>
    </r>
    <r>
      <rPr>
        <b/>
        <sz val="11"/>
        <rFont val="Luxi sans"/>
        <family val="2"/>
      </rPr>
      <t>Ecuador:</t>
    </r>
    <r>
      <rPr>
        <sz val="11"/>
        <rFont val="Luxi sans"/>
        <family val="2"/>
      </rPr>
      <t xml:space="preserve"> María Gabriela Alemán, Leonardo Valencia. </t>
    </r>
    <r>
      <rPr>
        <b/>
        <sz val="11"/>
        <rFont val="Luxi sans"/>
        <family val="2"/>
      </rPr>
      <t xml:space="preserve">El Salvador: </t>
    </r>
    <r>
      <rPr>
        <sz val="11"/>
        <rFont val="Luxi sans"/>
        <family val="2"/>
      </rPr>
      <t xml:space="preserve">Claudia Hernández. </t>
    </r>
    <r>
      <rPr>
        <b/>
        <sz val="11"/>
        <rFont val="Luxi sans"/>
        <family val="2"/>
      </rPr>
      <t xml:space="preserve">Guatemala: </t>
    </r>
    <r>
      <rPr>
        <sz val="11"/>
        <rFont val="Luxi sans"/>
        <family val="2"/>
      </rPr>
      <t xml:space="preserve">Eduardo Halfón. </t>
    </r>
    <r>
      <rPr>
        <b/>
        <sz val="11"/>
        <rFont val="Luxi sans"/>
        <family val="2"/>
      </rPr>
      <t xml:space="preserve">México: </t>
    </r>
    <r>
      <rPr>
        <sz val="11"/>
        <rFont val="Luxi sans"/>
        <family val="2"/>
      </rPr>
      <t xml:space="preserve">Álvaro Enrigue, Fabrizio Mejía Madrid, Guadalupe Nettel, Jorge Volpi. </t>
    </r>
    <r>
      <rPr>
        <b/>
        <sz val="11"/>
        <rFont val="Luxi sans"/>
        <family val="2"/>
      </rPr>
      <t xml:space="preserve">Panamá: </t>
    </r>
    <r>
      <rPr>
        <sz val="11"/>
        <rFont val="Luxi sans"/>
        <family val="2"/>
      </rPr>
      <t xml:space="preserve">Carlos Wynter Melo. </t>
    </r>
    <r>
      <rPr>
        <b/>
        <sz val="11"/>
        <rFont val="Luxi sans"/>
        <family val="2"/>
      </rPr>
      <t>Paraguay:</t>
    </r>
    <r>
      <rPr>
        <sz val="11"/>
        <rFont val="Luxi sans"/>
        <family val="2"/>
      </rPr>
      <t xml:space="preserve"> José Pérez Reyes. </t>
    </r>
    <r>
      <rPr>
        <b/>
        <sz val="11"/>
        <rFont val="Luxi sans"/>
        <family val="2"/>
      </rPr>
      <t xml:space="preserve">Perú: </t>
    </r>
    <r>
      <rPr>
        <sz val="11"/>
        <rFont val="Luxi sans"/>
        <family val="2"/>
      </rPr>
      <t xml:space="preserve">Daniel Alarcón, Santiago Roncagliolo, Ivan Thays. </t>
    </r>
    <r>
      <rPr>
        <b/>
        <sz val="11"/>
        <rFont val="Luxi sans"/>
        <family val="2"/>
      </rPr>
      <t xml:space="preserve">Puerto Rico: </t>
    </r>
    <r>
      <rPr>
        <sz val="11"/>
        <rFont val="Luxi sans"/>
        <family val="2"/>
      </rPr>
      <t xml:space="preserve">Yolanda Arroyo Pizarro. </t>
    </r>
    <r>
      <rPr>
        <b/>
        <sz val="11"/>
        <rFont val="Luxi sans"/>
        <family val="2"/>
      </rPr>
      <t>República Dominicana</t>
    </r>
    <r>
      <rPr>
        <sz val="11"/>
        <rFont val="Luxi sans"/>
        <family val="2"/>
      </rPr>
      <t xml:space="preserve">: Junot Díaz. </t>
    </r>
    <r>
      <rPr>
        <b/>
        <sz val="11"/>
        <rFont val="Luxi sans"/>
        <family val="2"/>
      </rPr>
      <t xml:space="preserve">Uruguay: </t>
    </r>
    <r>
      <rPr>
        <sz val="11"/>
        <rFont val="Luxi sans"/>
        <family val="2"/>
      </rPr>
      <t xml:space="preserve">Claudia Amengual, Pablo Casacuberta. </t>
    </r>
    <r>
      <rPr>
        <b/>
        <sz val="11"/>
        <rFont val="Luxi sans"/>
        <family val="2"/>
      </rPr>
      <t xml:space="preserve">Venezuela: </t>
    </r>
    <r>
      <rPr>
        <sz val="11"/>
        <rFont val="Luxi sans"/>
        <family val="2"/>
      </rPr>
      <t xml:space="preserve">Rodrigo Blanco Calderón, Slavko Zupcic. En el marco del programa Bogotá 39, se realizaron </t>
    </r>
    <r>
      <rPr>
        <sz val="11"/>
        <color indexed="8"/>
        <rFont val="Luxi sans"/>
        <family val="2"/>
      </rPr>
      <t>66 actividades, con la participación de 7.787 personas. Se publicaron 2000 ejemplares del catálogo de Bogotá 39 y un CD con las intervenciones de los participantes.</t>
    </r>
  </si>
  <si>
    <r>
      <t>Encuentro de Escritores</t>
    </r>
    <r>
      <rPr>
        <sz val="11"/>
        <rFont val="Luxi sans"/>
        <family val="2"/>
      </rPr>
      <t xml:space="preserve">: El 20, 21 y 22 de abril, durante la Feria Internacional del Libro de Bogotá, se celebró un encuentro de escritores en el que se discutieron las otras literaturas latinoamericanas: las nuevas, las periféricas, las que se están abriendo camino, las que buscan reconocimiento, las que se escriben en otras lenguas, las que no se escriben.
En diversos paneles compuestos por renombrados autores latinoamericanos y colombianos, se discutió el qué y el por qué de esto que hemos dado en llamar "otras literaturas". Escritores nacionales e internacionales se dieron cita para discutir aquellas formas de hacer literatura que se salen de los convencionalismos y etiquetas tradicionales. Propuestas periféricas, búsquedas interiores y alternativas al realismo mágico, así como la unión entre la magia y la poesía, las perspectivas de las otras literaturas caribeñas y el oficio de escribir, fueron algunos de los temas discutidos por autores de como Juan Diego Mejía ( Colombia), Julio Paredes (Colombia), Piedad Bonnet (Colombia), Luisa Valenzuela (Argentina), Juan Villoro (México), Alberto Fuguet (Chile), Junot Díaz (República Dominicana), Marcelo Birmajer (Argentina), Luis López Nieves (Puerto Rico), Alberto Barrera Tyska (Venezuela), entre otros.
</t>
    </r>
  </si>
  <si>
    <r>
      <t>Premio Internacional de Novela Breve Juan de Castellanos</t>
    </r>
    <r>
      <rPr>
        <sz val="11"/>
        <rFont val="Luxi sans"/>
        <family val="2"/>
      </rPr>
      <t xml:space="preserve">: Se busca internacionalizar el Premio Nacional de Novela Ciudad de Bogotá de manera que puedan participar en él escritores y jurados de otras nacionalidades de habla hispana.
El objetivo es darle al premio mayor reconocimiento literario, lograr que se consolide una nueva comunidad literaria en Iberoamérica, que los escritores colombianos tengan nuevos canales en el exterior y que los escritores internacionales tengan nuevos canales en Colombia. Este premio llevará el nombre de Juan de Castellanos en homenaje al gran cronista y poeta español nacido en Sevilla en 1522 y muerto en Tunja en 1606, cuando se han cumplido los 400 años de su muerte.
El jurado lo integraron Juan Cruz, editor del diario español El País; Daniel Samper Pizano, columnista y escritor colombiano, y la escritora uruguaya Carmen Posadas. El premio lo ganó el escritor Ariel Magnus nació en 1975 en Buenos Aires. </t>
    </r>
  </si>
  <si>
    <r>
      <t>Elogio de la lectura</t>
    </r>
    <r>
      <rPr>
        <sz val="11"/>
        <rFont val="Luxi sans"/>
        <family val="2"/>
      </rPr>
      <t xml:space="preserve">: A lo largo del año, Bogotá fue escenario de encuentros entre los escritores y sus lectores en lo que será un gran y continuado elogio de la lectura.
Cada mes grandes escritores locales, nacionales e internacionales dialogaron con el público alrededor de los asuntos de la vida vistos a través de la lente del creador literario, así como en torno a la literatura de Bogotá. Sesiones de elogios realizadas:
Mesa internacional. “El amor en la literatura”, Junio 29 de 2007, Museo Nacional. Invitados: Piedad Bonnet (Colombia) y Soledad Puértolas (españa) Moderador: Gonzalo mallarino. “El libro como instrumento de paz", Lunes 9 de julio, Auditorio: Teatro Jorge Eliécer Gaitán. Invitados: José Saramago (Portugal) y Laura Restrepo (Colombia). “La herencia de Truman Capote”, mércoles 29 de Agosto, Auditorio: Gimnasio Moderno. Invitados: Marcelo Birmajer, Julio Villanueva Chang, Santiago Roncagliolo, Mario Jursich. "La literatura del vértigo" 
Miércoles 10 de octubre. Auditorio: Universidad Jorge Tadeo Lozano. Aula Máxima Luis Córdoba. Invitado: Irvine Welsh (Escocia). “¿Es la literatura un remedio para la existencia humana?”. Invitados: Guillermo Bustamante (Colombia) y Enric Berenguer (España). Miércoles 14 de noviembre. Museo Nacional. Invitados: Darío Jaramillo Agudelo, Enric Berenguer, Guillermo Bustamanete Zamudio
Mesa Bogotana: "Literatura musicalmente hablando". Miércoles 25 de julio. Auditorio: Universidad Jorge Tadeo Lozano. Invitados: Juan Carlos Garay (Colombia), Eduardo Arias (Colombia) y Jaime Andrés Monsalve (Colombia). “La tertulia de los cachacos". Miércoles 1º de Agosto. Auditorio: Skandia. Invitados: Álvaro Castaño (Colombia) y Gonzalo Mallarino (Colombia). “La ciudad como escenario literario”. Biblioteca El Tunal. Lunes 13 de agosto. Invitados: Antonio García, Ricardo Silva Romero, John J. Junieles, Juan David Correa. "El compromiso político de la palabra", Martes 18 de septiembre, Auditorio: Biblioteca Luis Ángel Arango. Invitados: Antonio Caballero y Mauricio Vargas. "El riesgo absurdo de escribir sin humor", Sábado 29 de septiembre, Auditorio: Biblioteca Gimnasio Moderno. Invitados: Andrés Burgos, Carlos Castillo Cardona y Karl Troller.
</t>
    </r>
  </si>
  <si>
    <r>
      <t>Seminario internacional de escritura</t>
    </r>
    <r>
      <rPr>
        <sz val="11"/>
        <rFont val="Luxi sans"/>
        <family val="2"/>
      </rPr>
      <t>: Seminario escritura creativa y creatividad en su enseñanza. Los Seminarios realizados contó con la participación de los siguientes Conferencistas: NAPOLEÓN BACCINO  (Montevideo, 1947). Escritor, periodista, filólogo y catedrático. AZRIEL BIBLIOWICZ (Bogotá, 1949). Ph.D. en Sociología y Comunicaciones de la Universidad de Cornell, Estados Unidos. . DANIEL CASSANY (Barcelona, 1961). Doctor en Ciencias de la Educación en Didáctica de la lengua de la Universitat de Barcelona . FANUEL DÍAZ (Los Teques, 1966). Licenciado en Letras con maestría en Ciencias y Artes Aplicadas. MICHEL DUCOM (Bordeaux, 1943). Poeta, profesor, y secretario general de Groupe Francais D’Education Nouevelle (GFEN),. LEILA GUERREIRO (Junín, 1967). Su carrera periodística se inicia en 1991. HERNÁN LARA ZAVALA (México, 1946). Licenciado en letras inglesas y maestro en Letras Hispánicas por la UNAM y maestro en “Estudios sobre la novela” . LUIS LÓPEZ NIEVES (San Juan, 1950). Doctor en Literatura Comparada por la Universidad del Estado de Nueva York en Stony Brook. SOLEDAD MENA (Quito, 1954). Socióloga, educadora de educación básica y formadora de docentes. ISAÍAS PEÑA GUTIERREZ (Saladoblanco, 1943). Estudió Derecho y Literatura, ha publicado varios libros de creación y crítica literaria. ANTONIO RODRÍGUEZ DE LAS HERAS (Vigo, 1947). Catedrático de Historia Contemporánea y Decano de la Facultad de Humanidades, Comunicación y Documentación de la Universidad Carlos III de Madrid.  GUILLERMO SAMPERIO (México, 1948). Escritor, promotor cultural, guionista, ensayista, crítico de arte, actor. RICARDO MARIÑO, escritor y periodista. Argentino. FLAVIO GONZÁLEZ MELLO (Ciudad de México, 1967).Estudió cine y teatro.</t>
    </r>
  </si>
  <si>
    <r>
      <t>Miradas España-Colombia. Letras de ida y vuelta</t>
    </r>
    <r>
      <rPr>
        <sz val="11"/>
        <rFont val="Luxi sans"/>
        <family val="2"/>
      </rPr>
      <t>: El proyecto cultural "Letras de ida y vuelta" busca crear un puente cultural entre destacados escritores españoles y colombianos. La consejería cultural de la Embajada de España propuso esta iniciativa que ha contado con el apoyo de las editoriales Planeta y Alfaguara.
Los lectores que asistieron a estos eventos tuvieron la oportunidad de conocer de primera mano diferentes puntos de vista de la literatura hispanoamericana. Los encuentros entre escritores colombianos y españoles se realizaron una vez al mes en la Biblioteca Nacional. Escritores participantes: Mario Mendoza (Colombia) y Juan José Millás (España). César Antonio Molina (España), Jorge Urrutia (España), Juan Gustavo Cobo (Colombia) y Ramón Cote (Colombia). Eduardo Lago (España) y Roberto Rubiano (Colombia).</t>
    </r>
  </si>
  <si>
    <r>
      <t>BOGOTÁ UNA GRAN ESCUELA: LECTURA Y BIBLIOTECAS</t>
    </r>
    <r>
      <rPr>
        <sz val="11"/>
        <rFont val="Luxi sans"/>
        <family val="2"/>
      </rPr>
      <t>: actividades realizadas</t>
    </r>
  </si>
  <si>
    <r>
      <t>Mapa del libro en Bogotá</t>
    </r>
    <r>
      <rPr>
        <sz val="11"/>
        <rFont val="Luxi sans"/>
        <family val="2"/>
      </rPr>
      <t>: reúne las librerías, distribuidoras, editoriales, bibliotecas y entidades que promueven y fomentan el libro y la lectura, en un mapa ilustrado a todo color y un directorio alfabético y de servicios al reverso, con el fin de darle a la ciudad una guía turística y cultural centrada en la lectura.</t>
    </r>
  </si>
  <si>
    <r>
      <t>Proyecto Institucional de Lectura y Escritura (PILE)</t>
    </r>
    <r>
      <rPr>
        <sz val="11"/>
        <rFont val="Luxi sans"/>
        <family val="2"/>
      </rPr>
      <t>: En general un Plan Institucional de Lectura y Escritura corresponde a un eje transversal del Currículo y del Plan de Estudios del colegio y puede definirse como el conjunto coordinado e intencionado de lineamientos y estrategias que fomentan la lectura y la escritura en el colegio y en cuyo diseño, desarrollo y evaluación participan los directivos docentes, los estudiantes y los maestros de todas las áreas del conocimiento, preferiblemente (no necesariamente) liderados por los maestros del área de Humanidades</t>
    </r>
  </si>
  <si>
    <r>
      <t>Modernización de bibliotecas escolares</t>
    </r>
    <r>
      <rPr>
        <sz val="11"/>
        <rFont val="Luxi sans"/>
        <family val="2"/>
      </rPr>
      <t>: En general, cada uno de los colegios oficiales de Bogotá cuenta con una biblioteca escolar, pero su diseño y dotación están anquilosados. La Secretaría de Educación del Distrito ha  modernizando ya 41 bibliotecas con 3.500 títulos en promedio, sistemas de seguridad, muebles especializados, equipos de computo, material bibliográfico, procesamiento técnico automatizado en WINISIS, formación de bibliotecarios y fomento de lectura con un costo de $190.000.000 por biblioteca</t>
    </r>
  </si>
  <si>
    <r>
      <t>Escritores a la escuela</t>
    </r>
    <r>
      <rPr>
        <sz val="11"/>
        <rFont val="Luxi sans"/>
        <family val="2"/>
      </rPr>
      <t>: Conscientes que una de las mejores estrategias de fomento de la lectura y la escritura es poner en contacto a los escritores y sus obras con los estudiantes y maestros de los colegios, la Secretaría de Educación del Distrito adelantará desde 2007 encuentros entre los mejores escritores del país y los estudiantes de los colegios oficiales de Bogotá.</t>
    </r>
  </si>
  <si>
    <r>
      <t>Talleres de creación literaria para maestros</t>
    </r>
    <r>
      <rPr>
        <sz val="11"/>
        <rFont val="Luxi sans"/>
        <family val="2"/>
      </rPr>
      <t>: Para el fortalecimiento de los maestros en pedagogías de creación literaria, de cara a la estimulación de talentos en lectura y en la escritura de diversos géneros, la Secretaría de Educación del Distrito ha programado la realización de talleres de creación literaria en una entidad especializada en literatura como es la Casa de Poesía José Asunción Silva.</t>
    </r>
  </si>
  <si>
    <r>
      <t>Concurso de cuento y poesía para estudiantes de los colegios de la ciudad</t>
    </r>
    <r>
      <rPr>
        <sz val="11"/>
        <rFont val="Luxi sans"/>
        <family val="2"/>
      </rPr>
      <t>: Concurso Y tú ¿qué sabes de Bogotá. El Concejo de Bogotá creó la orden al merito literario "Miguel de Cervantes Saavedra" para premiar los mejores trabajos en cuento, poesía, ensayo y novela de los estudiantes de los colegios de la ciudad, y encargó a la Secretaría de Educación del Distrito para su planeación y realización cada año.
La Secretaría de Educación del Distrito ha querido que este concurso haga parte del proceso pedagógico y literario trabajado en los colegios de la ciudad, de tal manera que para el 2007, previa asesoría en pedagogía de creación literaria, se realizará el concurso en los géneros de cuento y poesía.</t>
    </r>
  </si>
  <si>
    <r>
      <t>Atención integral al analfabetismo</t>
    </r>
    <r>
      <rPr>
        <sz val="11"/>
        <rFont val="Luxi sans"/>
        <family val="2"/>
      </rPr>
      <t>: Las bibliotecas públicas de la ciudad se encuentran desarrollando un proyecto enfocado a integrar acciones con las diferentes entidades encargadas de la alfabetización de jóvenes y adultos en el Distrito, para atender de manera integral a las poblaciones analfabetas.
Es necesario aclarar que la problemática del analfabetismo en la ciudad sigue ampliándose y exige acciones, cada vez con mayor cobertura, impacto y permanencia, que garanticen la inclusión de toda la población a la cultura escrita, no sólo desde el punto de vista funcional, sino desde la concepción de la lectura y la escritura como prácticas sociales que permiten la participación ciudadana.
Este proyecto se desarrollará en el marco de Bogotá Capital Mundial del Libro y se busca que se convierta en una línea de acción de las bibliotecas públicas de manera permanente.</t>
    </r>
  </si>
  <si>
    <r>
      <t>Fortalecimiento de las Bibliotecas Comunitarias</t>
    </r>
    <r>
      <rPr>
        <sz val="11"/>
        <rFont val="Luxi sans"/>
        <family val="2"/>
      </rPr>
      <t xml:space="preserve">: Este proyecto busca fortalecer el desarrollo de programas comunitarios de fomento de la lectura y la escritura vinculados a las bibliotecas comunitarias, donde se estimule la autogestión de este tipo de servicios, reconociéndolos como espacios fundamentales de construcción de tejido social y desarrollo local. Programa apoyado por Biblored, Colsubsidio, Secretaría de educación del distrito, asociación colombiana de bibliotecólogolos y documentalistas y la universidad de la Salle. </t>
    </r>
  </si>
  <si>
    <r>
      <t>4ª Jornada de reflexión sobre la lectura y la escritura y conferencia mundial</t>
    </r>
    <r>
      <rPr>
        <sz val="11"/>
        <rFont val="Luxi sans"/>
        <family val="2"/>
      </rPr>
      <t xml:space="preserve">: Durante 2007, la Jornada de Reflexión se insertó dentro de los eventos de celebración de Bogotá Capital Mundial del Libro. Esta Jornada, convocada por la Secretaría de Educación, Asolectura, El Banco de la República y Colsubsidio, busca ahondar en la discusión que se viene adelantando acerca del papel y la importancia que tienen la lectura y la escritura como derechos de una sociedad democrática.
Durante el mes de julio de 2007, la experta Cecilia Bajour asistió a un simposio sobre la promoción de lectura, organizado por BibloRed y Asolectura. Las reflexiones tenían como propósito producir ajustes, reorientar acciones y conocer las condiciones que permiten que los programas de promoción de lectura produzcan verdaderas transformaciones en las prácticas de lectura y escritura.
Posteriormente, en octubre, la Jornada se orientó al tema de la cultura escrita como factor de inclusión social. Como invitadas a acompañar la reflexión estuvieron:
Michèle Petit, antropóloga e investigadora especializada en lectura y escritura.
Judith Kalman, doctora en educación con especialización en lenguaje.
Lola Cendales, educadora e investigadora popular.
Gloria María Rodríguez, bibliotecóloga.
Paola Roa, coordinadora del programa Clubes de Lectores de Asolectura. </t>
    </r>
  </si>
  <si>
    <r>
      <t>Libro al viento</t>
    </r>
    <r>
      <rPr>
        <sz val="11"/>
        <rFont val="Luxi sans"/>
        <family val="2"/>
      </rPr>
      <t>: En marzo de 2004 se creó el programa Libro al Viento que pone a circular los libros en la ciudad con el fin de acercar a los ciudadanos a la lectura. Para ello, se publica cada mes una obra breve de la literatura clásica universal, y se distribuye gratuitamente en diversos espacios de la ciudad. Paralelamente, se desarrollan actividades de promoción de lectura que faciliten y hagan atractivo el camino al libro. A estas actividades se convoca a escritores, maestros, actores y, en general, a buenos lectores de todas las profesiones, de manera que se cree una red en torno al libo y a la lectura.
Libro al viento funciona en los colegios del distrito, en el sistema público de transporte Transmilenio, en los parques y en clubes de lectores. Este año, en el que se publicarán obras de los grandes escritores latinoamericanos del siglo XX, el programa funcionará, además, en plazas de mercado y Supercades y comedores de Bogotá sin hambre.
Algunas cifras del programa Libro al Viento
42 títulos publicados.
3.000.000 ejemplares puestos en circulación.
54% de los usuarios del programa manifiesta leer más ahora.
86% de los usuarios del programa leyó al menos 1 libro en el último mes. La mitad de estos leyó más de un libro en el último mes.
50% de las personas que devuelven los libros los han compartido con otras personas.
Libro al Viento publica cada mes 77000 ejemplares de una obra breve de la literatura clásica de todos los tiempos, y los distribuye gratuitamente así:
13.000 para préstamo en TransMilenio
50.000 destinados a los colegios distritales
14.000 en otras actividades de la ciudad: distribución en parques, plazas de mercado, centros de atención al público, comedores, paraderos para libros paraparques, plazas de mercado y hospitales públicos de la ciudad.
Libro al Viento en el sistema TransMilenio: Estaciones de Los Héroes, Banderas, Avenida Jiménez y Portal de Usme. A partir de febrero en las Bibloestaciones.
También se encuentra en 220 comedores comunitarios, 22 hospitales públicos, los 80 clubes de lectores de la ciudad, en los 37 paraderos para libros paraparques, en los Super CADEs de Suba, Bosa, Américas, Calle 13 y CAD, 16 cades locales y en las plazas de mercado de la ciudad: Quirigua, Restrepo, La Perseverancia, Fontibón y Trinidad Galán.
Libro al Viento fue una de las razones por las cuales la Unesco designó a Bogotá como la Capital Mundial del libro 2007.</t>
    </r>
  </si>
  <si>
    <r>
      <t>Bibloestaciones</t>
    </r>
    <r>
      <rPr>
        <sz val="11"/>
        <rFont val="Luxi sans"/>
        <family val="2"/>
      </rPr>
      <t xml:space="preserve">: Bogotá Capital Mundial del Libro le deja a los bogotanos su mejor regalo: seis nuevos puntos de encuentro con los mejores libros. Después de cuatro años de circulación de Libro al viento, y gracias a la acogida que este programa ha tenido entre sus usuarios, la Secretaría Distrital de Cultura, Recreación y Deporte y TransMilenio se unen para poner a disposición de los usuarios del sistema una red de seis bibliotecas públicas.
bibloestaciones son pequeñas bibliotecas públicas con servicio de préstamo y recomendación de lecturas. Además de la colección de Libro al viento, que seguirá circulando con un nuevo título cada mes, en cada biblioestación encontrará cerca de 300 títulos de buena literatura para todos los gustos.
Se ubicarán en: Portales de Usme, Américas, Suba y Sur y en las estaciones de Ricaurte y Av. Jiménez.
Serán atendidas por Fundalectura y su equipo de jóvenes recomendarán lecturas, carnetizarán a los usuarios, les prestarán y recibirán los libros y atenderán sus inquietudes.
A partir del 15 de febrero de 2008, las Bibloestaciones estarán abiertas de lunes a viernes de 4:00 p.m. a 8:00 p.m. y los sábados de 10:00 a.m. a 2:00 p.m.
</t>
    </r>
  </si>
  <si>
    <r>
      <t>Trueque el libro:</t>
    </r>
    <r>
      <rPr>
        <sz val="11"/>
        <rFont val="Luxi sans"/>
        <family val="2"/>
      </rPr>
      <t xml:space="preserve"> Alguien busca el libro que usted tiene, alguien tiene el libro que usted busca ,  en su Tercera Edición se llevó a cabo el domingo 7 de octubre en el Parque Nacional.
Con el fin de consolidar un espacio donde se promueva en los habitantes de Bogotá la lectura como una práctica social que logre, a través del intercambio de libros, la cooperación de la comunidad con las instituciones públicas de la ciudad, la Secretaría Distrital de Cultura, recreación y Deporte y el Centro Regional para el Fomento del Libro en América Latina y el Caribe - CERLALC-, están organizando el evento denominado Trueque el Libro: Alguien busca el libro que usted tiene, alguien tiene el libro que usted busca.
Trueque el libro fue el evento de apertura del Mes del libro infantil y juvenil , actividad enmarcada en la celebración de Bogotá Capital Mundial del Libro 2007 . Todo un día de programación dedicada a niños y niñas en el Parque Nacional servirá de abrebocas a toda la programación que en librerías, bibliotecas, parques y colegios se desarrollará durante todo octubre: El Carnaval de Niños y Niñas, La Feria del Libro Infantil y El Simposio de Literatura Infantil Brasil- Colombia de Asolectura.</t>
    </r>
  </si>
  <si>
    <r>
      <t>El Principito</t>
    </r>
    <r>
      <rPr>
        <sz val="11"/>
        <rFont val="Luxi sans"/>
        <family val="2"/>
      </rPr>
      <t>: montaje escénico basado en la conocida obra de Antoine de Saint-Exupéry, el cual cuenta con el apoyo de la Embajada de Francia y se inscribe en el programa BOGOTÁ CAPITAL MUNDIAL DEL LIBRO. Se hicieron las siguientes funciones: 29 y 30 de noviembre, 1 (2), 2 (3), 3, 4 y 5 de diciembre de 2007.</t>
    </r>
  </si>
  <si>
    <r>
      <t>BOGOTÁ CIUDAD DE EDITORES Y LIBREROS:</t>
    </r>
    <r>
      <rPr>
        <sz val="11"/>
        <rFont val="Luxi sans"/>
        <family val="2"/>
      </rPr>
      <t xml:space="preserve"> actividades realizadas:</t>
    </r>
  </si>
  <si>
    <r>
      <t xml:space="preserve">Feria Internacional del Libro de Bogotá - Pabellón Bogotá Capital Mundial del Libro 2007: </t>
    </r>
    <r>
      <rPr>
        <sz val="11"/>
        <rFont val="Luxi sans"/>
        <family val="2"/>
      </rPr>
      <t>La Feria Internacional del Libro de Bogotá llegó a su vigésima versión en el 2007. Por este motivo, se le hizo un reconocimiento especial por su papel en el desarrollo de la industria del libro en Colombia, el fomento de la lectura y la generación de uno de los escenarios culturales y económicos más importantes para la capital, desde su fundación en 1988.
Por otro lado, el Premio Nobel colombiano, Gabriel García Márquez, recibió un homenaje especial en la vigésima versión de la feria, con motivo de los 80 años de su nacimiento, los 40 años de la publicación de su novela Cien años de soledad y los 25 años del otorgamiento del Premio Nobel de Literatura. La feria contó con la presencia de Chile como País Invitado de Honor, que trajo una variada muestra de su industria editorial y una representación cultural importante conformada por reconocidos escritores e intelectuales, todo con el fin de dar a conocer más sobre el sector del libro de este país y fortalecer los lazos comerciales y culturales con Colombia.
De igual forma, se contó con una gran programación cultural donde reconocidos autores e intelectuales nacionales e internacionales se hicieron presentes en congresos, talleres, exposiciones, foros, lecturas, conferencias, mesas redondas y firmas de libros.
Durante la Feria Bogotá Capital Mundial del Libro instaló un pabellón en el que se exhibieron los programas que se realizarán durante el año, una exposición de libros editados y diseñados por los niños del Distrito, un punto de inscripción a Bibliored y un auditorio donde se presentaron diversos autores y sus libros. Además del pabellón, Bogotá Capital Mundial del Libro organizó un encuentro internacional de editores que contó con la presencia de prestigiosos editores como Jorge Herralde, Claudio López, Pilar Reyes, y un encuentro internacional de escritores en el que se presentaron prestigiosos autores como Juan Villoro, Alberto Fuguet, Evelio José Rosero, Luisa Valenzuela y Junot Díaz. Programa apoyado por Cámara colombiana del libro, Biblored, Corferias, Secretaría de Educación del distrito.</t>
    </r>
  </si>
  <si>
    <r>
      <t xml:space="preserve">Feria Internacional del Libro de Guadalajara. </t>
    </r>
    <r>
      <rPr>
        <sz val="11"/>
        <rFont val="Luxi sans"/>
        <family val="2"/>
      </rPr>
      <t xml:space="preserve">Del 24 de noviembre al 2 de diciembre de 2007 BOGOTÁ CAPITAL MUNDIAL DEL LIBRO en la Feria Internacional del Libro de Guadalajara
Bogotá Capital Mundial del Libro participó en la edición de este año de la Feria Internacional del Libro de Guadalajara, en la que Colombia es el país invitado de honor y Bogotá distinguida participante. GuEstuvieron presenteslos seis escritores colombianos, que fueron escogidos en el encuentro literario Bogotá 39, y el ganador del Premio Iberoamericano de Novela Breve Juan de Castellanos. los Libro al Viento, fueron presentados en la feria de Guadalajara, que vuelan de mano en mano y que regresan a las estaciones del sistema de transporte TransMilenio, a plazas de mercado, hospitales y colegios.
La Feria de Guadalajara fue además el escenario para promocionar los programas de fomento a la lectura que se adelantan en la capital colombiana y que le valieron por parte de la UNESCO, el título de Capital Mundial del Libro 2007, como Libro al Viento, Biblored, Clubes de Lectores. Se promocionarán además los programas que se adelantan en el marco de esta celebración, como Bogotá 39, Elogio de la Lectura, Crónicas barriales, y Bogotá un libro abierto, entre otros.
Bogotá Capital Mundial del Libro contó con un punto de información en el stand de Colombia, en el que el público tendrá acceso a la pagina web de Bogotá Capital Mundial del Libro, podrá ver los videos y clips promocionales de la celebración y consultar folletos y catálogos de Capital Mundial del Libro.
</t>
    </r>
  </si>
  <si>
    <r>
      <t xml:space="preserve">La literatura en el panorama editorial actual. Encuentro internacional de editores: </t>
    </r>
    <r>
      <rPr>
        <sz val="11"/>
        <rFont val="Luxi sans"/>
        <family val="2"/>
      </rPr>
      <t>En el marco de la XX Feria Internacional del Libro de Bogotá, se realizó un capítulo especial dedicado a los editores literarios y una reflexión en torno a su oficio. Para ello fueron invitadas personalidades destacadas de la edición literaria en lengua española, y a un agente literario que tiene en su catálogo a muchos de los grandes escritores latinoamericanos contemporáneos.
Durante los tres días que duró el encuentro se habló sobre los retos que enfrentan los editores literarios; se revisaron las decisiones que se toman de "puertas para adentro": criterios de selección, compra de derechos, relación autor-editor, corrección de estilo, etc., así como las relaciones que se establecen de "puertas para afuera": estrategias de mercadeo, relación con las librerías, el público, los premios, las ferias de libro, etc.
Contó con la participación de los siguientes editores: Jorge Herralde, Gustavo Mauricio García, Alberto Roldán, Claudio López, Guillermo Schavelzon, Morzinsky, Jauma Vallcorba.</t>
    </r>
  </si>
  <si>
    <r>
      <t xml:space="preserve">Encuentro de editores de libros para niños y jóvenes:  </t>
    </r>
    <r>
      <rPr>
        <sz val="11"/>
        <rFont val="Luxi sans"/>
        <family val="2"/>
      </rPr>
      <t>Cada día la edición de libros para niños adquiere relevancia. Sin embargo, enfrenta unos problemas específicos de la edición, producción y circulación del libro para niños que no sólo no se han resuelto sino que tampoco se discuten pues no existe ningún espacio para que los editores latinoamericanos se encuentren y reflexionen sobre estos temas.
Para ello se realizó el Encuentro en el marco de la Feria el cual busca ser un espacio en el cual se discuta la planificación y ejecución del I Congreso de editores latinoamericanos de libros para niños y jóvenes.
La propuesta es que el Congreso se convierta tanto en un espacio de referencia como de formación de los editores de libros para niños latinoamericanos. evento organizado por la Cámara Colombiana del Libro</t>
    </r>
  </si>
  <si>
    <r>
      <t xml:space="preserve">Primer Congreso Iberoamericano de Libreros: </t>
    </r>
    <r>
      <rPr>
        <sz val="11"/>
        <rFont val="Luxi sans"/>
        <family val="2"/>
      </rPr>
      <t>el Primer Congreso Iberoamericano de Libreros tuvo el propósito de reflexionar acerca de las estrategias para el fortalecimiento de las pequeñas y medianas librerías y el conjunto de empresas editoriales, contribuyendo así a la bibliodiversidad y por ende a la diversidad cultural. Se contó con la participación de libreros de 21 países y se llevó a cabo en el Centro Internacional de Negocios de la Cámara de Comercio de Bogotá, del 23 al 25 de abril, en la XX Feria Internacional del Libro de Bogotá.</t>
    </r>
  </si>
  <si>
    <r>
      <t xml:space="preserve">Encuentro de profesionales andinos del libro: </t>
    </r>
    <r>
      <rPr>
        <sz val="11"/>
        <rFont val="Luxi sans"/>
        <family val="2"/>
      </rPr>
      <t>Del 25 al 26 de abril, se reunieron en el marco de la XX Feria Internacional del Libro de Bogotá, editores, distribuidores y libreros de los países andinos para reflexionar en torno a la creación, edición, distribución y venta del libro en los países de la región andina, así como para consolidar la red de solidaridad entre los actores de la cadena del libro. Este encuentro trató sobre la ampliación de la oferta editorial en la región, la reflexión sobre las leyes y reglamentos vigentes y aquellos que se encuentran en elaboración, el papel de las entidades estatales e internacionales y el que desempeñan los actores de la cadena del libro en la educación al lector, la promoción de lectura y sus impactos en el comportamiento del lector. El evento se organizó con la Unión Latina y participarán observadores de Brasil, México y Francia.</t>
    </r>
  </si>
  <si>
    <r>
      <t xml:space="preserve">Seminario sobre derechos de autor, cultura y desarrollo:el libro y su paso del anaquel al Internet: </t>
    </r>
    <r>
      <rPr>
        <sz val="11"/>
        <rFont val="Luxi sans"/>
        <family val="2"/>
      </rPr>
      <t>La Dirección Nacional de Derecho de Autor, en asocio con la Cámara Colombiana del Libro, la Organización Mundial de la Propiedad Intelectual – OMPI y el Centro Regional para el Fomento del Libro en América Latina y el Caribe – Cerlalc, y con el patrocinio de diferentes entidades nacionales e internacionales, ha venido adelantando por más de doce años la realización de un seminario sobre derecho de autor y derechos conexos en el marco de la Feria Internacional del Libro de Bogotá.
Dada la trayectoria de este evento académico, y teniendo en cuenta el título otorgado a la ciudad por la UNESCO Bogotá Capital Mundial del Libro 2007, este año el libro será el centro de atención de conferencistas nacionales e internacionales en el seminario sobre derecho de autor, cultura y desarrollo “El Libro y su paso del anaquel a la Internet”, el cual se llevó a cabo durante la Feria Internacional del Libro de Bogotá.</t>
    </r>
  </si>
  <si>
    <r>
      <t>II Acta Internacional de la Lengua Española</t>
    </r>
    <r>
      <rPr>
        <sz val="11"/>
        <rFont val="Luxi sans"/>
        <family val="2"/>
      </rPr>
      <t>: Con ocasión de su designación por la UNESCO como Capital Mundial del Libro 2007 Bogotá fue sede de uno de los congresos internacionales más relevantes en relación con el idioma español y la industria editorial, la II Acta Internacional de la Lengua Española, un encuentro que se desarrolló del 27 al 29 de junio de este año.
El Acta Internacional de la Lengua es una serie de cinco congresos internacionales organizados por la Fundación Biblioteca de la Literatura Universal (BLU), el Ministerio de Cultura de España y la Fundación Cajasol, orientados a estudiar el peso económico del español en el conjunto de sus industrias culturales. Cada uno de los cinco congresos está orientado a analizar y divulgar la importancia de la lengua española como fuente de riqueza y desarrollo económico no sólo en la veintena de países donde se habla sino también en áreas donde existen grandes comunidades de habla hispana.
Organizado por tres instituciones españolas, el Ministerio de Cultura, la Fundación Biblioteca de Literatura Universal (BLU) y la Fundación El Monte, al encuentro de Bogotá acudieron más de 70 expertos procedentes de diversos países de América Latina y Europa. Reunidos en cinco paneles o mesas, los asistentes realizaron un análisis de la industria editorial en español como importante factor de desarrollo económico y cultural en el área hispanohablante.
El tema de este congreso fue los desafíos de la industria editorial. El objetivo fue reunir a todos los involucrados en la cadena de la producción editorial para analizar los retos que afronta la mayor y más antigua de las industrias culturales: el libro y sus derivados, ante fenómenos tan importantes como la irrupción de las nuevas tecnologías, la internacionalización de las economías, la piratería y la necesidad de leyes de apoyo al libro y fomento a la lectura. Este programa contó con el apoyo del Ministerio de cultura de Colombia, Fundación biblioteca de la literatura universal y Fundación el Monte.</t>
    </r>
  </si>
  <si>
    <r>
      <t>Octubre, Festival del Libro Infantil: Festival del Libro Infantil</t>
    </r>
    <r>
      <rPr>
        <sz val="11"/>
        <rFont val="Luxi sans"/>
        <family val="2"/>
      </rPr>
      <t xml:space="preserve">: “Una ciudad de libros para niños”
del 13 al 21 de octubre de 2007, Librerías y bibliotecas. 
En el marco de Bogotá Capital Mundial del Libro 2007 los editores, los libreros y los bibliotecarios de Bogotá, liderados por la Secretaría Distrital de Cultura, Recreación y Deporte y la Cámara Colombiana del Libro se unieron para celebrar el Primer Festival del Libro Infantil.
Por primera vez las librerías, las editoriales y las bibliotecas de la ciudad organizaron en conjunto una programación especial para los niños alrededor del libro y la literatura infantil. De 13 al 21 de octubre, en 63 librerías de la ciudad, en 19 bibliotecas, en la Fundación Rafael Pombo y en la Ludoteca de la Biblioteca Virgilio Barco, Bogotá fue una ciudad llena de de libros y programación para los niños.
Bogotá Capital Mundial del Libro 2007 busca así que los libros formen para siempre parte de la vida de los niños, que las librerías sean un espacio familiar para ellos, y que las bibliotecas públicas sean también su propia biblioteca.
Encuentros con escritores, talleres de escritura y de ilustración, exposiciones, lecturas en voz alta, juegos, teatro y conciertos para niños, conferencias especializadas y lo mejor de los libros y la literatura infantil
</t>
    </r>
  </si>
  <si>
    <r>
      <t xml:space="preserve">Primer Simposio del libro infantil y juvenil : </t>
    </r>
    <r>
      <rPr>
        <sz val="11"/>
        <rFont val="Luxi sans"/>
        <family val="2"/>
      </rPr>
      <t xml:space="preserve">El Simposio del Libro Infantil y Juvenil, Colombia - Brasil, fue un espacio para el debate y la confrontación de temas asociados con los procesos de creación y edición de libros infantiles y juveniles.
El simposio tendrá siempre un país invitado cuya creación y producción editoriales hayan tenido un importante desarrollo, lo cual permite tener acceso de manera más sistemática a la creación y producción de un país en su conjunto y a conocer mejor las condiciones y los estímulos a este desarrollo.
Para este primer Simposio Brasil fue el invitado debido a la alta  calidad de la edición de sus libros para niños y jóvenes, al prestigio reconocido mundial mente de sus autores e ilustradores y a los programas de estimulo a la edición que realizan algunas entidades como del Libro Infantil y Juvenil de Brasil.
El simposio estuvo dirigido a editores, libreros, autores e ilustradores; a maestros y bibliotecarios y a quienes realizan actividades de promoción de lectura para niños y jóvenes. Se llevó a cabo el 7, 8 y 9 de octubre de 2007 en el Auditorio Biblioteca Virgilio Barco </t>
    </r>
  </si>
  <si>
    <r>
      <t xml:space="preserve">Librería de Bogotá: </t>
    </r>
    <r>
      <rPr>
        <sz val="11"/>
        <rFont val="Luxi sans"/>
        <family val="2"/>
      </rPr>
      <t xml:space="preserve">La Librería de Bogotá es un espacio especializado creado por el Archivo de Bogotá que busca constituirse como un instrumento para la difusión de la producción editorial de las entidades distritales, así como un mecanismo para la recolección de diferentes materiales para su conservación en el Archivo de Bogotá.
El objetivo de la Librería de Bogotá es identificar y vincular entidades que mantengan producción editorial relacionada con la ciudad a efectos de promocionar y difundir entre el público interesado sus publicaciones.
La Librería de Bogotá con sede en el Archivo de Bogotá, estuvo presente en el pabellón de Bogotá Capital Mundial del Libro en la XX Feria del Libro de Bogotá.
</t>
    </r>
  </si>
  <si>
    <r>
      <t xml:space="preserve">EL PERIODISMO Y LA CRITICA: </t>
    </r>
    <r>
      <rPr>
        <sz val="11"/>
        <rFont val="Luxi Sans"/>
        <family val="2"/>
      </rPr>
      <t>Actividades realizadas:</t>
    </r>
  </si>
  <si>
    <r>
      <t xml:space="preserve">Programa Radial Vuelta de Hoja: </t>
    </r>
    <r>
      <rPr>
        <sz val="11"/>
        <rFont val="Luxi sans"/>
        <family val="2"/>
      </rPr>
      <t>un espacio de periodismo, divulgación y debate cultural que tendrá como objetivo central promover la cultura literaria así como la producción editorial local, regional y nacional, con motivo del reconocimiento a nuestra ciudad como Capital Mundial del libro 2007.
El nuevo espacio fue emitido semanalmente hasta el mes de diciembre por las emisoras miembros de la Red de Radio Universitaria de Colombia, con cobertura en 22 ciudades del país. En Bogotá, el programa se escuchó por Javeriana estéreo 91.9 FM los jueves a las 6 de la tarde y los sábados a las 8 de la mañana.
VUELTA DE HOJA,</t>
    </r>
    <r>
      <rPr>
        <b/>
        <sz val="11"/>
        <rFont val="Luxi sans"/>
        <family val="2"/>
      </rPr>
      <t xml:space="preserve"> </t>
    </r>
    <r>
      <rPr>
        <sz val="11"/>
        <rFont val="Luxi sans"/>
        <family val="2"/>
      </rPr>
      <t xml:space="preserve">tiene formato de Radiorevista y desarrolló un tema central, con una entrevista, música relacionada, reseñas editoriales, lecturas de textos en la voz de autores y voces invitadas, y reportajes o crónicas regionales que enviarán a través de las diferentes emisoras, los miembros de RENATA, la Red Nacional de Talleres de Escritura Creativa del Ministerio de Cultura.
Este proyecto es una coproducción de LA RED DE RADIO UNIVERSITARIA DE COLOMBIA, la  Secretaria de Cultura, Recreación y Deporte, La Red Nacional de talleres de escritura creativa del Ministerio de Cultura, Renata, y el patrocinio de la Empresa de Energía de Bogotá.
Tema desarrollados: El rock en las letras y las letras del rock, Literatura y niños. Buenas letras para locos bajitos, Literatura, historia y memoria, Literatura y gastronomía, buenas letras para Buenas muelas,  Literatura y la Gastronomía. Literatura, el oficio de escribir.
</t>
    </r>
  </si>
  <si>
    <r>
      <t>F-11:</t>
    </r>
    <r>
      <rPr>
        <sz val="11"/>
        <rFont val="Luxi sans"/>
        <family val="2"/>
      </rPr>
      <t xml:space="preserve">La revista El Malpensante asumió el reto de realizar, a partir de entonces, este festival cultural anualmente en Bogotá. Ahora llega el F-11, que fue realizado entre el 28 y el 30 de septiembre de 2007, en las instalaciones del Gimnasio Moderno de Bogotá (patrimonio arquitectónico de Colombia).
</t>
    </r>
  </si>
  <si>
    <r>
      <t xml:space="preserve">Revista Piedepágina. </t>
    </r>
    <r>
      <rPr>
        <sz val="11"/>
        <rFont val="Luxi sans"/>
        <family val="2"/>
      </rPr>
      <t xml:space="preserve">La revista Piedepágina se integra a los eventos de Bogotá Capital Mundial del Libro editando un número especial dedicado a Bogotá 39. En el ejemplar número 12 de la revista, que circula desde el 20 de agosto, se pueden encontrar textos de los 39 escritores latinoamericanos que vendrán a Bogotá.
</t>
    </r>
  </si>
  <si>
    <r>
      <t xml:space="preserve">INVESTIGACIÓN E HISTORIA: </t>
    </r>
    <r>
      <rPr>
        <sz val="11"/>
        <rFont val="Luxi Sans"/>
        <family val="2"/>
      </rPr>
      <t>Actividades desarrolladas:</t>
    </r>
  </si>
  <si>
    <r>
      <t xml:space="preserve">Guía literaria de Bogotá: </t>
    </r>
    <r>
      <rPr>
        <sz val="11"/>
        <rFont val="Luxi sans"/>
        <family val="2"/>
      </rPr>
      <t>Con motivo del nombramiento de Bogotá como Capital Mundial del Libro, Editorial Aguilar, en cooperación con la Secretaria de Cultura, Recreación y Deporte, lanzará al mercado la Guía literaria de Bogotá, una compilación profusamente ilustrada de fragmentos de obras literarias que quiere rendirle homenaje a la ciudad y a sus escritores. La Guía está dividida en cuatro partes temáticas tituladas Atmósferas, Andares, Episodios y Personajes.
La sección de Atmósferas, que incluye fragmentos de distintos autores tales como Rafael Pombo o Clímaco Soto Borda, da cuenta de diferentes lugares emblemáticos del centro de la capital: la Plaza Santander, las Torres del Parque de Salmona y el panóptico, hoy convertido en el Museo Nacional.
La ciudad es también la experiencia de sus ciudadanos. Por eso, la segunda parte, que se llama Andares, incluye fragmentos literarios que describen los recorridos individuales de los ciudadanos por los distintos barrios y calles de Bogotá. La tercera y cuarta parte de la Guía se enfocan tanto en los personajes de la ciudad como en los episodios históricos que cambiaron su rumbo. La guía se abre con un recorrido personal de Antonio Caballero, por la ciudad que él recuerda y vive.</t>
    </r>
  </si>
  <si>
    <r>
      <t xml:space="preserve">Archivos documentales de memoria local: </t>
    </r>
    <r>
      <rPr>
        <sz val="11"/>
        <rFont val="Luxi sans"/>
        <family val="2"/>
      </rPr>
      <t>Los Archivos de la memoria local, lugares ubicados en puntos estratégicos de la ciudad, recogieron, conservaron y divulgaron la memoria cotidiana de las localidades de la ciudad. A través de estos Archivos se pretende recopilar el patrimonio material e inmaterial que los y las habitantes de la ciudad construyen día a día desde su vida cotidiana y que dan cuenta de la formación de la ciudad desde diversas miradas.
Las costumbres, la música, la cocina, los iconos, las historias particulares y las colectivas permitirán mantener viva la historia de la ciudad, su territorio y sus habitantes.
El Archivo de Bogotá, entidad que coordina el proyecto, aportaron a este proyecto sus conocimientos básicos para recuperar la memoria de la ciudad y de sus habitantes. Biblored pondrá a disposición los espacios de sus megabibliotecas. El 22 de marzo se inauguró el proyecto Archivos de la memoria local en El Tintal, Virgilio Barco y Parque El Tunal.</t>
    </r>
  </si>
  <si>
    <r>
      <t xml:space="preserve">Congreso de bogotanólogos:  </t>
    </r>
    <r>
      <rPr>
        <sz val="11"/>
        <rFont val="Luxi sans"/>
        <family val="2"/>
      </rPr>
      <t xml:space="preserve">En el marco de Bogotá Capital Mundial del Libro 2007, la Secretaría General de la Alcaldía Mayor de Bogotá, a través de la Dirección Archivo Bogotá y las diferentes secretarías distritales, realizarló entre los días 15 y 16 de noviembre el denominado "Encuentro de Bogotanólogos". Se trató de un evento, en el que ochenta expertos hablaron sobre el pasado, presente y futuro de la capital.
Se buscó propiciar el intercambio, la divulgación y la reflexión sobre la problemática capitalina, en tópicos que abarcan aspectos diversos del estado de la educación, salud, movilidad, desarrollo económico, gobierno, hábitat, hacienda, planeación, integración social, gestión pública, cultura, ambiente e historia y patrimonio.
La reflexión alrededor de esta agenda temática permitirá enfocar las estrategias de desarrollo de la capital en las próximas décadas, teniendo en cuenta su influencia e importancia política, económica y social en el resto del país. La ampliación de la cobertura de sus servicios sociales, las nuevas tecnologías de transporte masivo, la consolidación de equipamientos, los esfuerzos por racionalizar los efectos medioambientales, los modelos de seguridad y convivencia ciudadana, y el aporte de la ciudad al crecimiento económico y a la modernización del aparato productivo, son ejemplos de esa contribución a los colombianos.
El evento de inauguración se llevará a cabo en el Teatro Colón con la presencia del alcalde saliente, Doctor Luis Eduardo Garzón, y el entrante, Doctor Samuel Moreno Rojas, al igual que con los trece secretarios del distrito.
</t>
    </r>
  </si>
  <si>
    <r>
      <t xml:space="preserve">Metabiblioteca: </t>
    </r>
    <r>
      <rPr>
        <sz val="11"/>
        <rFont val="Luxi sans"/>
        <family val="2"/>
      </rPr>
      <t>La metabiblioteca Bogotá es una iniciativa de la Secretaría General - Dirección Archivo de Bogotá inscrita en el proyecto metabiblioteca Colombia, desarrollado por la Biblioteca de la Universidad EAFIT de la ciudad de Medellín, que consiste en conformar un catálogo colectivo, cuya base de datos albergará las referencias de títulos sobre Bogotá que forman parte de las colecciones de bibliotecas públicas, universitarias, y centros de documentación del Distrito. El catálogo, alojado en un servidor de la Secretaría General, podrá ser consultado por usuarios interesados en cualquier temática que competa a la ciudad, a través de la Web.
El Archivo de Bogotá aspira de esta manera a ampliar la memoria documental de la ciudad, multiplicando la capacidad de búsqueda de investigadores y estudiantes. Desde cualquier lugar, los interesados podrán consultar, mediante un procedimiento sencillo, no sólo títulos y autores que correspondan a sus búsquedas, sino las unidades donde podrán ser ubicados estos títulos, así como horarios y condiciones de servicios de estos lugares. El portal se inauguró el 26 de julio de 2007</t>
    </r>
  </si>
  <si>
    <r>
      <t xml:space="preserve">Exposiciones bibliográficas de la BLAA: </t>
    </r>
    <r>
      <rPr>
        <sz val="11"/>
        <rFont val="Luxi sans"/>
        <family val="2"/>
      </rPr>
      <t>exposiciones bibliográficas programadas en la Biblioteca Luis Ángel Arango. En abril se abrió la exposición “El diccionario una definición”, curada por Alejandro Martín, muestra que nos permitió apreciar el diccionario como un mapa de los dominios del lenguaje con pasaje a casi todas partes. En septiembre se abrirán al público los tesoros de la donación de manuscritos de Andrés Caicedo hecha por la familia Caicedo a la Biblioteca Luis Ángel Arango.
En noviembre, el tema fue “Las bibliotecas bajo la República Liberal”, exposición curada por Renán Silva para celebrar los 50 años de la Biblioteca. En abril de 2008, y para cerrar con broche de oro la celebración de Bogotá Capital Mundial del Libro, se hará una exposición sobre literatura epistolar vinculada al proyecto “Cartas de la Persistencia”.
Mayo a Junio: Exposición “El Diccionario, una definición”
Octubre: Exposición de manuscritos de Andrés Caicedo
Diciembre: Exposición “Las bibliotecas bajo la República Liberal”</t>
    </r>
  </si>
  <si>
    <r>
      <t xml:space="preserve">Pieza del mes del Museo Naciona: </t>
    </r>
    <r>
      <rPr>
        <sz val="11"/>
        <rFont val="Luxi sans"/>
        <family val="2"/>
      </rPr>
      <t>En este programa, las curadurías proponen piezas específicas que son el "protagonista" de visitas y actividades para cada mes del año.
Con ocasión de Bogotá Capital Mundial del Libro 2007, se unieron el programa de lectura de imágenes y el de la pieza del mes, de manera que desde el inicio del 2007 se escogieron piezas de la colección que tengan que ver con la lectura. Las piezas seleccionadas proponen una aproximación a la literatura como una manera de leer el entorno cultural bajo un contexto histórico, a partir de objetos referidos a crónicas de conquista, viajeros del nuevo mundo, mitos de origen, gestas libertarias, poetas colombianos, grafía y religiosidad.
Fue un ejercicio de interpretación de formas, imágenes pictóricas, documentos y dibujos en diálogo con las obras de la literatura colombiana y universal</t>
    </r>
    <r>
      <rPr>
        <b/>
        <sz val="11"/>
        <rFont val="Luxi sans"/>
        <family val="2"/>
      </rPr>
      <t>.</t>
    </r>
  </si>
  <si>
    <r>
      <t xml:space="preserve">Investigación “La lectura en Bogotá: algunas miradas": </t>
    </r>
    <r>
      <rPr>
        <sz val="11"/>
        <rFont val="Luxi sans"/>
        <family val="2"/>
      </rPr>
      <t>Este proyecto tuvo como objetivo mostrar cómo se ha instaurado la lectura en distintos espacios  y personas  de la ciudad de Bogotá. Los resultados fueron presentados en noviembre en el Encuentro de Investigadores de la Facultad de Sistemas de Información y Documentación de la Universidad de La Salle.</t>
    </r>
  </si>
  <si>
    <r>
      <t xml:space="preserve">Investigación "El canon de los 100 libros": </t>
    </r>
    <r>
      <rPr>
        <sz val="11"/>
        <rFont val="Luxi sans"/>
        <family val="2"/>
      </rPr>
      <t>El objetivo de este proyecto es establecer las listas básicas de los libros disciplinares y de cultura general que deben leer los estudiantes de las diferentes facultades de la universidad. Este documento será publicado en la revista de abril de la Universidad de la Salle donde cada área de conocimiento explicará los criterios de selección de dichos libros y las estrategias que diseñará para lograr su lectura.</t>
    </r>
  </si>
  <si>
    <r>
      <t xml:space="preserve">Memoria de BCML: </t>
    </r>
    <r>
      <rPr>
        <sz val="11"/>
        <rFont val="Luxi sans"/>
        <family val="2"/>
      </rPr>
      <t>Crónica de un año feliz se titula el libro a todo color que recoge la memoria de Bogotá Capital Mundial del Libro. El libro, que se distribuirá gratuitamente a las bibliotecas de BibloRed, Colsubsidio y Luis Ángel Arango, Paraderos Paralibros Paraparques, Club de Lectores, colegios y otros sectores, incluirá también un documental sobre Bogotá Capital Mundial del Libro realizado y producido por Canal Capital.</t>
    </r>
  </si>
  <si>
    <r>
      <t xml:space="preserve">DISEÑO, ILUSTRACIÓN E IMPRESIÓN: </t>
    </r>
    <r>
      <rPr>
        <sz val="11"/>
        <rFont val="Luxi Sans"/>
        <family val="2"/>
      </rPr>
      <t>Actividades desarrolladas</t>
    </r>
  </si>
  <si>
    <r>
      <t>Los niños editores:</t>
    </r>
    <r>
      <rPr>
        <sz val="11"/>
        <rFont val="Luxi sans"/>
        <family val="2"/>
      </rPr>
      <t xml:space="preserve"> Los niños de los colegios distritales de la ciudad editarán libros artesanales para ser exhibidos durante la Feria del Internacional del Libro de Bogotá, en el pabellón dedicado a Bogotá Capital Mundial del Libro. En el marco de esta exhibición se realizaron actividades interactivas y los niños apreciaron sus trabajos y los de muchos otros niños participantes.</t>
    </r>
  </si>
  <si>
    <r>
      <t xml:space="preserve">Exposición de ilustradores alemanes: </t>
    </r>
    <r>
      <rPr>
        <sz val="11"/>
        <rFont val="Luxi sans"/>
        <family val="2"/>
      </rPr>
      <t xml:space="preserve">Fundalectura, en asocio con el Goethe-Institut, Biblored y el CERLALC, inauguraron el 17 de octubre en la Biblioteca Virgilio Barco de Bogotá, la exposición “Ilustradores alemanes contemporáneos”, que por primera vez en Colombia, reúne la obra de 13 importantes ilustradores de ese país.
Entre ellos, se destacan los nombres de Jacky Gleich, Axel Scheffler, Janosch, Jutta Bauer, Nadia Budde y Philip Waechter.
La exposición se realiza en el marco de Bogotá Capital Mundial del Libro, que promueve el I Festival del Libro Infantil con numerosos eventos y actividades para los niños en toda la ciudad.
</t>
    </r>
  </si>
  <si>
    <r>
      <t xml:space="preserve">Concurso “Leer en familia en el jardín infantil”: </t>
    </r>
    <r>
      <rPr>
        <sz val="11"/>
        <rFont val="Luxi sans"/>
        <family val="2"/>
      </rPr>
      <t xml:space="preserve">La Fundación para el Fomento de la Lectura, Fundalectura, realizó convocatoria para premiar el trabajo de ilustración que mejor represente los beneficios que genera la lectura con los niños. Se premiaron tres propuestas por un total 4.5 millones de pesos, (1.5 millones para cada una) en los que se ilustren momentos en que los adultos y los niños ojean libros juntos, en los que los niños gatean, caminan, y exploran una colección de libros en el jardín infantil, e igualmente, momentos en que la lectura llega a los niños a través de rimas y canciones. Las ilustraciones deberán expresar el mensaje claramente, de modo comprensible y atractivo para el público infantil y adulto.
</t>
    </r>
  </si>
  <si>
    <r>
      <t>Bienal de Afiches: “Bogotá Cultural”: L</t>
    </r>
    <r>
      <rPr>
        <sz val="11"/>
        <rFont val="Luxi sans"/>
        <family val="2"/>
      </rPr>
      <t xml:space="preserve">a III Bienal de Afiches tuvo como objetivo promover y estimular el talento de los creadores gráficos para resaltar la importancia del afiche o cartel como un importante medio de comunicación para la ciudad, respetando las normas vigentes sobre publicidad en la vía pública.
La Bienal también produjo un espacio para repensar en el tema de Bogotá. Este año el tema del concurso es “Bogotá Cultural”, teniendo en cuenta que la ciudad fue nombrada Capital Mundial del Libro y Capital Iberoamericana de la Cultura.
La Cámara de Comercio de Bogotá ha designado a tres jurados con capacidad y reconocida trayectoria en el desarrollo de actividades relacionadas con el Diseño. Como reconocimiento, la Cámara de Comercio de Bogotá imprimirá los 50 afiches seleccionados y los exhibirá en el marco de la III versión de la Feria Internacional de Arte de Bogotá, ARTBO, que se realizó del 18 al 22 de octubre del 2007 en Corferias. Ganadores: Profesional: Primer lugar: Paulo Andrés Zamora Saldaña (Egresado Universidad Jorge Tadeo Lozano), Segundo lugar: Christian Avendaño (Egresado de la Corporación Centro de Estudios Artísticos y técnicos CE-ART) 
Estudiantil: Primer lugar : Diego Francisco Sánchez Rodriguez, (Universidad Nacional) , Segundo lugar: Oscar Fernando Puente (Universidad Nacional), Tercer lugar: Juan Carlos Marentes Tarazona, (Fundación Universitaria Los Libertadores) </t>
    </r>
  </si>
  <si>
    <r>
      <t xml:space="preserve">INVENTAR BOGOTÁ: LOS HABITANTES DE LA CIUDAD: </t>
    </r>
    <r>
      <rPr>
        <sz val="11"/>
        <rFont val="LuXI SANS"/>
        <family val="2"/>
      </rPr>
      <t>Actividades realizadas</t>
    </r>
  </si>
  <si>
    <r>
      <t>Carnaval de niños y niñas:</t>
    </r>
    <r>
      <rPr>
        <sz val="11"/>
        <rFont val="Luxi sans"/>
        <family val="2"/>
      </rPr>
      <t xml:space="preserve"> Dentro del programa de Bogotá Festival, el carnaval de de niños y niñas en el 2007 giró en torno a los personajes literarios. De esta manera, las comparsas infantiles desfilaron a finales de octubre con motivos literarios.</t>
    </r>
  </si>
  <si>
    <r>
      <t xml:space="preserve">Cartas de la persistencia: </t>
    </r>
    <r>
      <rPr>
        <sz val="11"/>
        <rFont val="Luxi sans"/>
        <family val="2"/>
      </rPr>
      <t>Cuéntenos su victoria cotidiana y personal: proyecto epistolar que buscó promover la escritura a través de una invitación a los colombianos a escribir cartas que respondan la pregunta ¿cómo se cultiva la persistencia para seguir viviendo en Colombia a pesar de la adversidad?
Todas las cartas que se recibieron formarán parte del archivo histórico “Cartas de la persistencia”, que enriquecerá la historia del país para las futuras generaciones. Algunas de ellas se expondrán en lugares públicos, se leerán en los periódicos, se escucharán en la radio y muchos otros colombianos podrán conocer las voces olvidadas de la historia del país contadas a través de las grandes y pequeñas historias de quienes lo habitan.
Durante el año 2007 se recibieron más de 5300 Cartas de la Persistencia de todo el país, en donde los colombianos escribieron acerca de sus victorias personales y cotidianas frente a la adversidad. Este material fue leído y catalogado por un grupo de curadores compuesto en su mayoría por estudiantes y docentes en las áreas de humanidades de varias universidades de esta ciudad.
En el primer semestre del 2008 se tiene previsto desarrollar proyectos expositivos a partir de las cartas, publicaciones, talleres, etc. con el objetivo de que sean leídas y conocidas. Para el cierre de Bogotá Capital Mundial del Libro en la Biblioteca Luis Ángel Arango del Banco de la República se realizará el montaje de una exposición sobre el género epistolar, de la cual hará parte las Cartas de la Persistencia. Esta exposición estará abierta al público a partir del 23 de abril</t>
    </r>
  </si>
  <si>
    <r>
      <t xml:space="preserve">Talleres de crónicas barriales: </t>
    </r>
    <r>
      <rPr>
        <sz val="11"/>
        <rFont val="Luxi sans"/>
        <family val="2"/>
      </rPr>
      <t>Para escribir con los cinco sentidos: Este proyecto hizo parte de la política pública de Lectura y Escritura del gobierno distrital para fomentar la escritura creativa en espacios no convencionales y responde también a la misión de las entidades participantes que cumplen una función social y buscan proyectarse a las comunidades más necesitadas y en particular a los jóvenes que tengan interés por el periodismo escrito.
Con los talleres también se contribuyó a la promoción de la lectura y de la escritura a partir de la exploración de las historias del barrio y de la propia experiencia. Se orientará a los participantes para que reconstruyan viejas historias de su barrio que hacen parte de la memoria colectiva y narren historias actuales sobre lugares, costumbres, estilos de vida, celebraciones, personajes curiosos. Todos aquellos temas alusivos a la identidad cultural y a la memoria histórica.
la Biblioteca Luis Ángel Arango realizaró un ciclo de charlas sobre el oficio del cronista que se abrió con la periodista mexicana Elena Poniatowska.
Convocatoria talleres: formó parte del proyecto Crónicas barriales en el marco de Bogotá Capital Mundial del Libro 2007 y es una iniciativa de la Biblioteca Luis Ángel Arango del Banco de la República, la Secretaría Distrital de Cultura, Recreación y Deporte de Bogotá,la Pontificia Universidad Javeriana y el Archivo de Bogotá. Cincuenta crónicas son el resultado de la primera fase de los Talleres de Crónicas Barriales. 
Las mejores crónicas harán parte de una antología que editará el Archivo de Bogotá y que enriquecerá el acervo de la memoria urbana.</t>
    </r>
    <r>
      <rPr>
        <sz val="9"/>
        <rFont val="Luxi sans"/>
        <family val="2"/>
      </rPr>
      <t xml:space="preserve"> 
</t>
    </r>
  </si>
  <si>
    <r>
      <t>Bogotá por Bogotá: una convocatoria para escritores y no escritores: T</t>
    </r>
    <r>
      <rPr>
        <sz val="11"/>
        <rFont val="Luxi sans"/>
        <family val="2"/>
      </rPr>
      <t>odos tenemos algo en común: somos protagonistas o personajes de alguna historia en Bogotá. Por este motivo, el Fondo de Promoción de la Cultura invita a los bogotanos de todas las localidades a participar en la convocatoria permanente Bogotá por Bogotá.
Los escritos o narrados, escribirán sucesos que hayan tenido lugar en Bogotá. Los textos recibidos fueron leídos y catalogados por un jurado compuesto por escritores e investigadores de la cultura. Fueron difundidos cada uno de los relatos episódicamente en diversos medios de comunicación: radio, prensa, televisión y páginas de internet.
Los relatos más representativos fueron publicados en un audio-libro en agosto de 2007. Los tres relatos más sobresalientes tuvieron un reconocimiento especial definido por la mesa de jurados.</t>
    </r>
  </si>
  <si>
    <r>
      <t xml:space="preserve">La ciudad jamás contada: </t>
    </r>
    <r>
      <rPr>
        <sz val="11"/>
        <rFont val="Luxi sans"/>
        <family val="2"/>
      </rPr>
      <t xml:space="preserve">Fue iniciativa de EL TIEMPO, a través de la Dirección de Responsabilidad Social, convocando a todos los ciudadanos a que cuenten sus historias, esas que constituyen la ciudad y sus territorios, para  que  de esta manera  se pueda develar aquello que no tiene lugar en la memoria oficial que registra justamente la cultura escrita.
 'La ciudad jamás contada' registró a lo largo del 2007 el ejercicio creativo de 10 bogotanos anónimos -que se seleccionarán de acuerdo con el potencial narrativo de sus historias y su relación con la ciudad- que junto con 10 personajes de la cultura nacional, construyeron una antología de relatos íntimos, representativos y vivos de la capital.
</t>
    </r>
  </si>
  <si>
    <t>BOGOTÁ UN LIBRO ABIERTO</t>
  </si>
  <si>
    <t>BOGOTÁ UN LIBRO ABIERTO: En el marco de las celebraciones de Bogotá Capital Mundial del Libro 2007, y en cumplimiento de su misión institucional que consiste en abrir oportunidades para el ejercicio y la materialización de los derechos culturales y de participación de los habitantes de la ciudad, la Secretaría Distrital de Cultura, Recreación y Deporte abrió en marzo de 2007 la convocatoria Bogotá, un Libro Abierto. Esta convocatoria invitó a todos los artistas y creativos, a las organizaciones culturales, al sector del libro, a las localidades, a los grupos étnicos y poblacionales, y en general a todos los ciudadanos, a presentar proyectos que contribuyeran a celebrar la designación de Bogotá Capital Mundial del Libro 2007 a lo largo y ancho de la ciudad. La convocatoria recibió un total de 338 proyectos, de los cuales 30 fueron seleccionados por un jurado conformado por Conrado Zuluaga, Jairo Chaparro y Jorge Orlando Melo. La elección se hizo en virtud de la calidad, relevancia y pertinencia del proyecto dentro del marco de la celebración. Con una inversión de $1'391.582.035 pesos, esta convocatoria representa uno de los estímulos económicos más altos destinados a la cultura por la administración actual. En adelante y hasta abril de 2008, estos 30 proyectos conformarán la franja de programación Bogotá, un libro Abierto, como el espacio en el que tienen lugar las iniciativas de los ciudadanos, las organizaciones y los colectivos que con su trabajo fortalecen la práctica de la lectura, la expresión literaria y la escritura en la ciudad. Es esta otra de las actividades con las que Bogotá ha querido celebrar su designación como Capital Mundial del Libro. Esta franja de programación está compuesta por tres categorías: Categoría 1: Proyectos Bogotá para tod@s Categoría 2: Proyectos con carácter étnico y poblacional  Categoría 3: Proyectos con carácter local Proyectos ganadores: A media cuadra proyecto cultural de comunicación y divulgación; Antología de autores negros colombianos; Apreciación de los clásicos, difusión y promoción de la lectura; Bibliotecas de Bogotá; Bogotá historias paralelas; Capítulo doce; Concurso de cuento Bogotá Capital Mundial del Libro; Conozca y lea, Cien años de soledad en los parques de Bogotá; El libro de hoy; Feria de palabras; Fomento a la lectura entre la población ciega y con baja visión de Bogoṫá, mediante el acceso a libros en formato Daysy y en Sistema Brayle; Formación de animadores en literatura infantil; Fortalecimiento y recuperación de la tradición oral de la Kumpania de Bogotá a través de cuentos, mitos y leyendas Muiscas; Gente y cuentos de Colombia; Hoja blanca; Juvengativa: acciones y palabras; La palabra música; Laboratorio editorial: Futuras escritoras; Leer severo viaje; Literatura en escena; Los escritores frente a los libros; Lugares comunes; Periódico itinerante – una manera para que los jóvenes analicen su realidad u escriban sus historias; Pütchi Jemma: una experiencia en la ciudad: Bogotá y la comunidad Wayuu; Que todos sepan que no he muerto (conciertos poéticos en homenaje a la memoria de Federico García Lorca);  Que viva Andrés Caicedo; Rutas literarias y otras exploraciones históricas; Talleres de creación colectiva en literatura; The woeds have gone away; Usme una palabra surgente.</t>
  </si>
  <si>
    <t>Bogotá Capital Iberoamericana de la Cultura</t>
  </si>
  <si>
    <r>
      <t>La designación de Bogotá como Capital iberoaméricana de la Cultura 2007 es un reconocimiento a su liderazgo en incorporar la cultura como un eje sostenible de desarrollo humano. Se reconoce internacionalmente que la ciudad le apostó a lo cultural al momento de solucionar sus problemas de movilidad, convivencia y reconciliación Junto a los logros de lo que fue la cultura ciudadana en la formación de sujetos democráticos y en hacer posible que la gente comprendiera la ciudad como suya. Bogotá se considera como una de las ciudades del mundo que ha avanzado significativamente en la agenda 21 de la cultura, un marco de política para la garantía y el ejercicio de los derechos culturales, la interculturalidad y la participación. en el marco de Bogotá Capital Iberoamericana de la Cultura, la propuesta fue convertir la ciudad en un espacio para la reflexión y desarrollo permanente de los aspectos conceptuales, normativos y programáticos de la agenda 21, realizando de 17 actividades, con la participación de 1,319</t>
    </r>
    <r>
      <rPr>
        <sz val="11"/>
        <color indexed="10"/>
        <rFont val="Luxi sans"/>
        <family val="2"/>
      </rPr>
      <t xml:space="preserve"> </t>
    </r>
    <r>
      <rPr>
        <sz val="11"/>
        <color indexed="8"/>
        <rFont val="Luxi sans"/>
        <family val="2"/>
      </rPr>
      <t>personas.</t>
    </r>
  </si>
  <si>
    <r>
      <t>Encuentro del Comité Sectorial de la Cultura UCCI</t>
    </r>
    <r>
      <rPr>
        <sz val="11"/>
        <rFont val="Luxi sans"/>
        <family val="2"/>
      </rPr>
      <t xml:space="preserve">:Agosto 27, 28 y 29 de 2007. 
Este encuentro tuvo como fin construir marcos, acuerdos y agendas que apoyen la formulación de políticas culturales así como posicionar en la agenda de las ciudades UCCI, los ejes de discusión propuestos como referente para la construcción de la agenda 21 plan promovido por la Organización de las Naciones Unidas (ONU) para contribuir el desarrollo sostenible del planeta. </t>
    </r>
    <r>
      <rPr>
        <sz val="11"/>
        <color indexed="8"/>
        <rFont val="Luxi sans"/>
        <family val="2"/>
      </rPr>
      <t xml:space="preserve">Ejes temáticos y de política: a. Derechos culturales en una perspectiva iberoamericana; b. Iberoamérica intercultural; c. comunidades culturalmente activas; d. Sostenibilidad cultural; e. Paisajes culturales , y f. Información e indicadores culturales. 
</t>
    </r>
    <r>
      <rPr>
        <sz val="11"/>
        <rFont val="Luxi sans"/>
        <family val="2"/>
      </rPr>
      <t>En el encuentro, se realizó intercambio de experiencias con la participación de las de las 26 ciudades UCCI y agentes culturales de Bogotá y se vinculará a UCCI en la reforma del Sistema Distrital de Cultura de Bogotá. 
Contó además con la participación de universidades, entidades de cooperación internacional, entidades de la administración distrital y sociedad civil representada por integrantes de los concejos locales de cultura.</t>
    </r>
  </si>
  <si>
    <r>
      <t>Encuentro Nacional / Andino</t>
    </r>
    <r>
      <rPr>
        <sz val="11"/>
        <color indexed="8"/>
        <rFont val="Luxi sans"/>
        <family val="2"/>
      </rPr>
      <t>: Septiembre 24, 25 y 26 de 2007
Este espacio tuvo como fin reforzar las relaciones entre los diversos actores y entidades de los países convocados y esbozar estrategias en el diseño de políticas culturales conjuntas para la región. Se buscaron puntos de encuentro sobre las necesidades y realidades culturales de la región andina.
Contó con la participación de los delegados de la Red Andina de Ciudades (RAC), entidades de la administración de Bogotá, Secretarias de Cultura, entidades de cooperación internacional, y representantes de los concejos locales de cultura.</t>
    </r>
  </si>
  <si>
    <r>
      <t xml:space="preserve">Encuentro local Cultural: </t>
    </r>
    <r>
      <rPr>
        <sz val="11"/>
        <rFont val="Luxi sans"/>
        <family val="2"/>
      </rPr>
      <t>Octubre 30 Y 31 de 2007
Encuentro de dos días que tuvo como fin la articulación de las reflexiones de los ejes temáticos para la Reforma del Sistema Distrital de Cultura.</t>
    </r>
  </si>
  <si>
    <r>
      <t>Foro Internacional, Derechos y Políticas Culturales Iberoamericanas:</t>
    </r>
    <r>
      <rPr>
        <sz val="11"/>
        <rFont val="Luxi sans"/>
        <family val="2"/>
      </rPr>
      <t>Noviembre 19, 20, 21, 22, y 23 de 2007
Este evento tuvo como fin recoger las discusiones realizadas tanto en los eventos presenciales como en los foros virtuales. Aquí se establecieron lineamientos y conclusiones acerca de las necesidades y propuestas prioritarias de Iberoamérica para la Agenda 21.
Contó con la participación de representantes de: UCCI (Unión de Ciudades Capitales Iberoamericanas)
CGLU (Ciudades y Gobiernos Locales unidos), RAC (Red Andina de Ciudades), Redes Locales Bogotá y Colombia</t>
    </r>
  </si>
  <si>
    <r>
      <t xml:space="preserve"># Foros Virtuales y blogs: </t>
    </r>
    <r>
      <rPr>
        <sz val="11"/>
        <rFont val="Luxi sans"/>
        <family val="2"/>
      </rPr>
      <t xml:space="preserve">espacios de encuentro, de carácter permanente para la reflexión, diálogo y debate con el fin de desarrollar líneas temáticas, identificar experiencias, realizar propuestas para generación de políticas culturales iberoamericanas.
Aquí usted puede intercambiar ideas, propuestas y conceptos sobre los ejes temáticos propuestos con académicos, investigadores gestores y otros ciudadanos culturalmente activos.
</t>
    </r>
    <r>
      <rPr>
        <b/>
        <sz val="11"/>
        <rFont val="Luxi sans"/>
        <family val="2"/>
      </rPr>
      <t xml:space="preserve"># Mesas Académicas Virtuales: </t>
    </r>
    <r>
      <rPr>
        <sz val="11"/>
        <rFont val="Luxi sans"/>
        <family val="2"/>
      </rPr>
      <t xml:space="preserve">espacios compuestos por académicos e investigadores nacionales e internacionales de carácter permanente para el intercambio y construcción de conocimiento que contribuya a la generación de políticas públicas iberoamericanas.
</t>
    </r>
    <r>
      <rPr>
        <b/>
        <sz val="11"/>
        <rFont val="Luxi sans"/>
        <family val="2"/>
      </rPr>
      <t xml:space="preserve"># Foros y Encuentros Presenciales: </t>
    </r>
    <r>
      <rPr>
        <sz val="11"/>
        <rFont val="Luxi sans"/>
        <family val="2"/>
      </rPr>
      <t>Estos foros y eventos presenciales se realizaron en Bogotá entre agosto y noviembre con el fin de vincular las discusiones virtuales, intercambiar experiencias, vincular diferentes actores y realizar agendas en torno a los ejes temáticos propuestos.</t>
    </r>
  </si>
  <si>
    <t>Realización de concursos de música</t>
  </si>
  <si>
    <t>Convocatoria Premios IX Concurso Nacional de Interpretación Musical 'Ciudad de Bogotá', Música Colombiana: Intérprete Vocal Femenina.   Ganadores: Ligia Esther Gilón, Ana María Ulloa; Natalia Merlano.</t>
  </si>
  <si>
    <t>Acompañar la producción de 50 eventos organizados por la SCRD y las entidades de la administración distrital. (A esta meta contribuye la actividad fortalecimiento de las prácticas artísticas y la acción gestión en temporadas de ciudad)</t>
  </si>
  <si>
    <t>Otros proyectos metropolitanos</t>
  </si>
  <si>
    <t>Se apoyaron las actividades de producción de 63 eventos realizados por la Secretaría de Cultura, Recreación y deporte, entidades de la administración distrital, entidades oficiales y sociales : Ferias de servicio al ciudadano (4); Eventos política pública de discapacidad (2); XX feria internacional del Libro; 100 horas por la vida; Entrega reconocimiento Bogotá Capital Mundial del Libro; Marcha LGBT; Evento LGBT plaza de Bolívar; Encuentro nacional del centenario scout; Jazz fusión; Encuentro alcalde mayor y Saramago; Parada deportiva por la ciudadanía plena Bogotá 2007; Siembra y canto en la plaza de Bolívar; Septimazos (4); Desfile Carnaval de la Reconciliación; Festival salsa al parque; Bogotá 39 (2); Comité sectorial UCCI; Festival Colombia al parque; Festival jazz al parque; Ritmos y tradiciones populares; Audiciones rock al parque; Comité sectorial andino; Audiciones festival Hip-Hop; Celebración semana cultural universidad Nacional; Sensibilizate; Apoyo a la discapacidad; Entrega de menciones a la gestión comunitaria; Festival niños y niñas al parque (3); Trueque del libro; Festival Hip-Hop al parque; carnaval de niñas y niños al parque (2); Lanzamiento estampilla Bogotá Capital Mundial del Libro; Comité sectorial local; Festival de rock al parque; Festival de ópera al parque; Muestra de música urbana; Celebración 50 años SENA; XIX festival artístico nacional de cultura popular; Festival carranga al parque; Festival mecato vallecaucano; Todos a tierra en Bacatá; Ciclovia nocturna; Patrimonio rural; Lanzamiento biblioestaciones Transmilenio; sistema de integración social; Fiesta habitante de calle; Fiesta de Navidad niños – Alcaldía Mayor:    con la participación de  128,848 personas</t>
  </si>
  <si>
    <t xml:space="preserve">Otras actividades. apoyos a las actividades desarrolladas por grupos étnicos en los que se contrato a la Fundación Artística Afrocolombiana Yambambó, la Corporación para el desarrollo afrocolombiano y en el área de grupos poblacionales se contrato a la Fundación cultural Waja, Corporación Ombudsman centro de rehabilitación para los adultos ciegos sense internacional (Latinoamérica) fundación cero limitaciones ONG Asociación colombiana para el desarrollo de personas con discapacidad.
</t>
  </si>
  <si>
    <t>Elaborar concertadamente dos planes sectoriales en arte y patrimonio</t>
  </si>
  <si>
    <t>Políticas y programas sectoriales, poblacionales y estratégicos del campo artístico, cultural y del patrimonio</t>
  </si>
  <si>
    <t>Acompañamiento y orientación en la formulación de políticas y programas sectoriales y poblacionales del campo artístico</t>
  </si>
  <si>
    <t>Los planes sectoriales parten de consensos entre los distintos actores sobre las problemáticas de cada uno de los sectores y formula líneas de acción que deben ser desarrolladas para el fortalecimiento de los campos cultural, artístico y del patrimonio. Los planes desarrollan líneas de acción en torno a los siguientes procesos de fomento, organización, planeación, información, regulación y control.</t>
  </si>
  <si>
    <t xml:space="preserve">El plan sectorial del campo artístico es una herramienta prospectiva de reflexión, análisis, planeación, gestión y sostenibilidad del sector. Para su formulación se diseñó un cronograma con las siguientes actividades: metodología, diagnóstico, concertación y elaboración del documento. 1. Metodología: se discutió y acordó la metodología en mesa coordinadora de artes, con coordinadores de áreas artísticas y con miembros de la mesa interna de reforma del Sistema distrital de cultura; Se diseño una metodología para la recolección de información diagnóstica, fase relatora y de socialización; se aplico la metodología en las reuniones de áreas artísticas previstas para las fases diagnóstica, relatora y de socialización; se hizo seguimiento y ajustes a la metodología, mediante la realización de reuniones periódicas con la Dirección de Arte Cultura y Patrimonio y la mesa coordinadora de artes. 2. Diagnóstico:  Se acopió información de los estados del área y del proceso participativo para las seis áreas artísticas (danza, música, literatura, artes plásticas; arte dramático y audiovisuales); se análizo la información recolectada para la producción de los documentos finales; Se realizaron términos de referencia para la contratación de investigaciones y consultores según las necesidades identificadas en la dimensión de creación; Se construyo colectivamente un documento de caracterización del campo del arte y dos documentos de diagnóstico, uno para la propuesta de subsistema de las artes y el otro para los elementos del plan sectorial. 3. concertación: Para la fase organizativa se realizaron reuniones  con el propósito de socializar los acuerdos alcanzados con el Consejo Distrital de Cultura, unificar información y recoger aportes que permitieran un mejor desarrollo del proceso. 15 Reuniones con los consejos de áreas artísticas, presidentes de consejos  y entidades adscritas y vinculadas. 7 reuniones con coordinadores de áreas de la SPAP.
En los meses de julio y agosto para la fase diagnóstica se realización 17 de  reuniones con subsectores de las áreas artísticas  y 7 reuniones  con coordinadores de áreas y sus equipos con el mismo objetivo.  Para la fase relatora se hicieron 9 reuniones de la Mesa Coordinadora de Artes y 7 reuniones con coordinadores de áreas de la SPAP. Durante el desarrollo de este proceso (mayo-dic)  se realizaron  28 reuniones de la Mesa Interna de Reforma mecanismos definido por la Dirección de Arte Cultura y Patrimonio para coordinación interna de los procesos de formulación de plan y reforma al Sistema Distrital de Cultura; Para la socialización de la información se realizaron 2 reuniones de la Mesa de artes y 2 reuniones entre pares e interareas para presentar las propuestas elaboradas por la Meca a partir de los insumos recogidos previamente. De igual manera a través de los miembros de la mesa coordinadora de artes y de las seis  asambleas de los consejos de áreas se divulgo la información resultante del proceso. Por otra parte se  estructuro y acopio el material necesario para ubicarlo en los espacios definidos por la Oficina de Comunicaciones y la Dirección de Arte Cultura y Patrimonio en la web de la Secretaría de Cultura, Recreación y Deporte; realización de matriz consolidada de problemáticas y propuesta preliminar de contenidos de Plan Sectorial de Artes. 4. Documento final: Caracterización del campo, consolida a partir de información secundaria existente un panorama del estado actual de las prácticas artísticas y del conjunto de circunstancias institucionales y sociales que las condicionan, determinan y las hacen posibles a la vez. La caracterización como se explica de manera más detallada en el documento presenta información sobre los agentes profesionales del campo, las tradiciones, hábitos y gustos de los bogotan@s, características de las entidades públicas y de los espacios de participación del campo; Subsistema de las Artes, desarrolla un diagnóstico y una propuesta sobre la organización de los agentes del campo y sobre los espacios de participación requeridos para su óptimo desarrollo, Documento conformado por: a)Metodología y descripción del proceso, en el cual se narra de manera sucinta la forma como se adelanto el trabajo, las lógicas que ordenaron su desarrollo y los ejercicios realizados para obtener los resultados acordados al interior de la DACP y con los demás miembros del campo participantes en el proceso. b) Caracterización del campo. c) Subsistema de las Artes, este documento discutido y socializado con numerosos profesionales del arte fue el aporte que desde el campo del arte se hizo al proceso de reforma al Sistema Distrital de Cultura. d)  Elementos para el plan sectorial, en el cual se presenta un conjunto de aspectos problemáticos del campo de las artes estructurados a partir de los procesos de planeación, organización, información, fomento y regulación y se plantean propuestas preliminares para atenderlos. 
e) Colofón, en este se señalan asuntos que ameritan un desarrollo posterior en términos de la propuesta de Subsistema de las Artes y del Plan Sectorial. Durante el primer semestre de 2008 se complementará y validará el Plan sectorial de artes, para dar por cumplida en un 100% la meta. </t>
  </si>
  <si>
    <t>Acompañamiento y orientación en la formulación de políticas y programas sectoriales y poblacionales del campo del patrimonio</t>
  </si>
  <si>
    <r>
      <t xml:space="preserve">El plan sectorial del campo del patrimonio es una herramienta prospectiva de reflexión, análisis, planeación, gestión y sostenibilidad del sector, para poner el Patrimonio Cultural de la ciudad al servicio de los ciudadanos, garantizando su conservación, salvaguarda, manejo y disfrute, con un compromiso de generar una ciudad mas amable y equitativa. Para su formulación se diseñó un cronograma con las siguientes actividades: metodología, diagnóstico, concertación y elaboración del documento. 1. Metodología: Para el desarrollo de este cronograma se creó una mesa de patrimonio cultural con el fin de realizar el proceso participativo, integrada por 18 miembros. La mesa elaboró concertadamente el plan de trabajo a desarrollar. La metodología para la recolección de información y para la participación del sector, fueron  diseñados y construidos concertadamente, en el desarrollo del subsistema de patrimonio cultural. En las reuniones de áreas artísticas, previstas para las fase diagnóstica, relatora y de socialización, se aplicaron las relatorías con el fin de documentar el proceso.  2. Diagnóstico: Se estudiaron los documentos de base y se trabajaron en las mesas temáticas de cada patrimonio, con el fin de establecer las problemáticas del campo y del sector; se analizó la información recolectada para la producción de los documentos finales; Se elaboraron los términos de referencia para la contratación de investigaciones y consultorías relacionadas con patrimonio. 3. concertación: se realizaron 3 mesas plenarias con los actores de la mesa de patrimonio, en las cuales se validaron los procesos de las mesas temáticas y se establecieron acuerdos. Se realizaron 14 mesas temáticas de patrimonio inmaterial y material y paisajes culturales; la información relacionada con el plan sectorial de patrimonio fue difundida a través de la Web de la Secretaría; La mesa de patrimonio llegó a acuerdos sobre inventarios, manejo y sostenibilidad del campo del patrimonio y sobre organización, participación y problemáticas del sector de patrimonio; Se realizaron 8 fichas descriptoras de cada patrimonio: arquitectónico, urbano, arqueológico, documental, científico, artístico – utilitario, monumentos en el espacio público, patrimonio inmaterial y paisajes culturales. 4. Documento final:  Se elaboró documento con base a la información del proceso y los acuerdos a los que llegó la mesa de patrimonio. </t>
    </r>
    <r>
      <rPr>
        <sz val="11"/>
        <color indexed="8"/>
        <rFont val="Luxi sans"/>
        <family val="2"/>
      </rPr>
      <t xml:space="preserve">Durante el primer semestre de 2008 se complementará y validará el Plan sectorial de patrimonio, para dar por cumplida en un 100% la meta. </t>
    </r>
  </si>
  <si>
    <t>Orientación de procesos estratégicos en los campos artístico, cultural y del patrimonio</t>
  </si>
  <si>
    <t xml:space="preserve">Se adelantaron las siguientes acciones del programa modelo Responsabilidad Social Empresarial RSE: Presentación fase I modelo RSE: modelo de interventoría y fortalecimiento institucional del programa alianzas estratégicas y apoyos concertados, modelo convenio alianzas estratégica instituciones de ciudad, validación caracterización del modelo alianzas estratégicas instituciones de ciudad, proyecto red de equipamientos para la lectura,entrevistas a encargados escenarios para determinar línea base sobre sostenibilidad social de escenarios públicos, identificación de insumo y ajustes preliminares a protocolos de apoyos, acopio, clasificación y sistematización de información relacionada con diagnosticar campo artístico. planeación fase II programación encuentros con empresas y organizaciones se contrató la interventoría del contrato Centro Colombiano de Responsabilidad Empresarial - SDCR fase I caracterización modelo de RSE en cultura. Diseño y programación de dos encuentros sobre responsabilidad, formulación de recomendaciones de política de irresponsabilidad pública y privada y el fomento a las industrias culturales Otras actividades realizadas: presentación de temporadas y alianzas estratégicas, presentación para libreros de alianzas estratégicas y redes, análisis encuesta de cultura 2001-2003-2005. presentación plan Maestro de Equipamientos Culturales, presentación alianzas salas concertadas, casas de la cultura e instituciones de ciudad. </t>
  </si>
  <si>
    <t>Construir 7 procedimientos y protocolos para el fortalecimiento de los procesos misionales con las entidades del sector</t>
  </si>
  <si>
    <t>Fortalecimiento de los procesos de diagnóstico y sistematización del sector artístico, cultural y del patrimonio</t>
  </si>
  <si>
    <t>Elaboración y socialización de diagnósticos y herramientas en los procesos de información, fomento, planeación, organización y regulación y control.</t>
  </si>
  <si>
    <t xml:space="preserve">Construcción y diseño del plan de comercialización de Temporadas de Ciudad 2007. Unificación de políticas para el diseño e implementación de protocolos de mercadeo y comercialización de productos, servicios culturales y otros. Sesiones de trabajo con instituciones adscritas y vinculadas y organizaciones para comercializar productos: organización amigos del teatro, Canal Capital, IDPC, FGAA, OFB, IDRD. </t>
  </si>
  <si>
    <t>Para la construcción de procedimientos  y protocolos para el fortalecimiento de los procesos misionales con las entidades del sector, se diseñó el siguiente cronograma; a. Creación y operación de comités de apoyo (1 sectorial) y mesas de trabajo (Misional): Se realizaron reuniones de trabajo y coordinación con la oficina de becas, estímulos, alianzas estratégicas y con el Instituto Distrital de Patrimonio Cultural IDPC en sus áreas técnicas, administrativa y de difusión y fomento; Se establecieron acuerdos para desarrollar proyectos estructurales como el Plan Maestro de Equipamientos Culturales PLAMEC.
b. Formalización de convenios para la armonización con 4 entidades del sector: Se desarrollaron varios convenios de cooperación con el Instituto distrital de Patrimonio Cultural IDPC, para el desarrollo del Plan Maestro de Equipamientos culturales PLAMEC.
c. Formulación de proyectos de inversión 2008 de acuerdo con las políticas culturales: Se realizaron reuniones con el IDPC, para el desarrollo de los proyectos y presupuestos para el año 2008. Se presentó el proyecto de lineas del presupuesto en la mesa de Patrimonio Cultural.
d. Protocolos y procedimientos para el desarrollo de actividades y acciones construidas y formalizados por las entidades. e. Protocolo para la programación conjunta (Recursos). Se elaboraron los siguientes procedimientos misionales. DESARROLLO DE ESTRATEGIAS DE PROMOCIÓN DE FORMAS DE ASOCIACIÓN DE LOS ACTORES PÚBLICOS Y PRIVADOS PARA LA GENERACIÓN DE CAPITAL ECONÓMICO SOCIAL Y POLÍTICO PR-GOR-01. (Formular e implementar estrategias de promoción de formas de asociación de los actores públicos y privados) ORIENTACIÓN EN LA FORMULACIÓN DE PLANES Y PROYECTOS SECTORIALES SEGUIMIENTO Y EVALUACIÓN A SU EJECUCIÓN PR-GPL-01(Orientar y acompañar la formulación y ejecución de planes y proyectos del Sector Cultura, Recreación y Deporte y de las entidades que lo conforman, y realizar seguimiento y evaluación sobre su ejecución.). FORMULACIÓN Y SEGUIMIENTO DE PRESUPUESTO DEL SECTOR CULTURA, RECREACIÓN Y DEPORTE PR-GPL-02 (Acompañar y orientar la formulación y seguimiento del presupuesto del sector cultura, recreación y deporte, y realizar seguimiento y evaluación sobre su ejecución.). SISTEMA DE INFORMACIÓN PR-GIL-01(Desarrollar mecanismos para la producción, análisis, sistematización, circulación y uso compartido de información en cultura, recreación y deporte). Los procedimientos se pueden consultar en la intranet de la Secretaría de cultura, Recreación y Deporte.</t>
  </si>
  <si>
    <t xml:space="preserve">El censo de patrimonio es una herramienta prospectiva de reflexión, análisis, planeación, gestión y sostenibilidad base para la formulación de políticas del sector de patrimonio. El Censo de Patrimonio en 2007 avanzó en un 25% para completar el 85% de avance en el periodo 2004-2007, desarrollando las siguientes fases: 
Fase 1. Orientación (10%)
Se realizaron consultas y debates con expertos en el tema y equipo  de la Secretaría de Cultura, Recreación y Deporte, como parte de la propuesta de validación del marco conceptual y metodológico e instrumentos del proyecto, consolidándose la propuesta técnica y metodológica de Censo de patrimonio. Fase cumplida en un 100%
Fase 2. Investigación y Validación (10%)
Se realizaron las actividades del trabajo de campo en las localidades, relacionadas con la puesta a prueba de los instrumentos y la aplicación de la micro- etnografía. Así mismo se implementó la estrategia de comunicación, divulgación e imagen del censo. Se inició el proceso de análisis y sistematización de los resultados de la investigación de campo. Fase cumplida en un 100%
Fase 3. Desarrollo (20%)
Se avanza en la captura de la información del campo y la propuesta de especialización. Fase cumplida en un 25%.
Durante el primer semestre de 2008 se culminará el 75% final de la fase de Desarrollo, para completar el 100% de la meta del periodo 2004-2008. </t>
  </si>
  <si>
    <r>
      <t xml:space="preserve">PLAMEC: </t>
    </r>
    <r>
      <rPr>
        <b/>
        <sz val="11"/>
        <color indexed="8"/>
        <rFont val="Luxi sans"/>
        <family val="2"/>
      </rPr>
      <t xml:space="preserve">PLAN MAESTRO DE EQUIPAMIENTOS CULTURALES </t>
    </r>
    <r>
      <rPr>
        <sz val="11"/>
        <color indexed="8"/>
        <rFont val="Luxi sans"/>
        <family val="2"/>
      </rPr>
      <t>Es un instrumento de planeación de carácter estructurante, a través del cual se fortalece culturalmente la significación del territorio, aumenta la apropiación cultural, social e institucional de la infraestructura cultural y provee espacios adecuados para la creación de proyectos colectivos de la ciudad, además, orienta la programación de la inversión y los requerimientos del suelo para el desarrollo de las infraestructuras y equipamientos. Se adelanto la armonización entre el PLAMEC y los escenarios del Distrito, especialmente el proceso de seguridad y mejoramiento del Teatro Jorge Eliecer Gaitán y Media Torta.</t>
    </r>
  </si>
  <si>
    <t>Fortalecimiento de la capacidad operativa y de gestión</t>
  </si>
  <si>
    <t>Acciones de gestión Cultura y Arte con todas y todos</t>
  </si>
  <si>
    <t>Actividades: se desarrollaron 3 talleres de armonización Reforma Administrativa con las entidades adscritas. Se adelantan acciones para la formulación de convenios de cooperación con organismos internacionales y con las entidades adscritas.</t>
  </si>
  <si>
    <t>Se realizaron 10 mesas de trabajo con las subdirecciones, grupo de apoyo y Dirección de Planeación para la definición del plan de acción de la Dirección de Arte, Cultura y Patrimonio. Se han elaborado y discutido propuestas en el comité de apoyo del sector cultura, las cuales se presentan en el comité Sectorial. Apoyo a la implementación de la “Credencial Bogotá Joven”.</t>
  </si>
  <si>
    <t>Se conformó equipo de trabajo interinstitucional (SCRD, política pública LGTB, Secretaría de Planeación, IDPAC), para coordinar  acciones para realizar el seminario internacional sobre políticas públicas en diversidad sexual. Participación en el equipo de trabajo para modificar el Acuerdo 079 de 2003 -Código de Policía-.</t>
  </si>
  <si>
    <t>planeación, montaje, desmontaje exposición “la ciudad de la luz” en el Instituto de Desarrollo Urbano. Planeación, realización programación y gestión para el montaje de exposiciones itinerantes, exposiciones temporales del Museo de Bogotá. gestión para el montaje de la exposición Empresa de energía de Bogotá. Programación mantenimiento salas de exposición Museo de Bogotá. Mantenimiento, catalogación, almacenamiento de la colección de fotografías del Museo de Bogotá. Gestión para realizar pasantías programa “Colecciones colombianas”.</t>
  </si>
  <si>
    <t>Apoyar 244 procesos de creación mediante convocatorias para el otorgamiento de becas y premios en las distintas áreas artísticas, culturales y del patrimonio. (esta meta aplica para las acciones “Becas y premios” de las áreas artísticas)</t>
  </si>
  <si>
    <t>Becas y Premios</t>
  </si>
  <si>
    <t xml:space="preserve">Elaboración de los lineamientos de la convocatoria concertadamente con el sector. Lanzamiento de la convocatoria y realización de jornadas informativas con la ciudadanía para atender las inquietudes del proceso.  Recepción y evaluación de las propuestas, viabilización y contratación de – proyectos. Se lanzaron  Concurso nacional Exposiciones en la Galería  Santa Fe, sala alterna y sala virtual. 6 PREMIOS. Ganador Exposiciones Galería Santa Fe: Jairo Eutimio Parra Espitia “Vang goth y Bonnet”. Ganadores exposición Sala alterna: Iván Dario Herrera “ la ventana”; Johanna Maria Carvajal “Home Idols”; Claudia Salamanca ”soy tu soy yo”. Ganador exposición Sala Virtual: Paula Liliana Rodríguez Pabón “Net art Projects Gallery”. Concurso distrital proyecto VII Barrio Bienal. 1 PREMIO, Concurso nacional intervenciones en la Quinta  de Bolívar. 8 PREMIOS, ganadores Maria Cristina Agudelo “Manuelita mandame una carta”; Colectivo hierbabuena “mestizos”; Union temporal la Base “Despensa de sal y dulce”; Fabián Eugenio Cano “Oasis sonoro”; Diego Restrepo París “ La libertad del desprendimiento inerte”; Camila Lemoin “el bolibariano”; consorcio colectivo Al/poética. “”pida Bolívar”;  Kimmel Chamat “a través del vano”. Concurso nacional “V premio de ensayo  histórico, teórico o crítico sobre el campo del arte colombiano”. </t>
  </si>
  <si>
    <t>Apoyar  53  proyectos culturales, artísticos y del patrimonio de organizaciones culturales sin ánimo de lucro (esta meta aplica para las acciones “Apoyos concertados” de las áreas artísticas)</t>
  </si>
  <si>
    <t>Apoyos Concertados</t>
  </si>
  <si>
    <t xml:space="preserve">Elaboración de los lineamientos de la convocatoria concertadamente con el sector. Lanzamiento de la convocatoria y realización de jornadas informativas con la ciudadanía para atender las inquietudes del proceso.  Recepción y evaluación de las propuestas, viabilización y contratación de 5 proyectos así: Corporación Universitaria Minuto de Dios  Uniminuto; Fundación disparando cámaras para la paz- DCP; Fundación Arte Hoy; Fundación cultural cuarto nivel de arte contemporáneo; Fundación Beatríz Osorio para el fomento de los museos nacionales. </t>
  </si>
  <si>
    <t>Desarrollar 45 proyectos estratégicos de desarrollo del sector y las prácticas culturales entre la SDCRD y Organizaciones del campo.(esta meta aplica para las acciones “Alianzas estratégicas” de las áreas artísticas)</t>
  </si>
  <si>
    <t>Alianzas estratégicas</t>
  </si>
  <si>
    <t>Se realizaron 4 Alianzas con:  Museo de Arte Moderno de Bogotá MAMBO para la realización de 6 proyectos de exposición incluyendo actividades conexas,  2 seminarios, 2 temporadas de talleres para población vulnerable, procesos de fortalecimiento de la gestión.  Fotomuseo para la realización de un evento  teórico, apoyo logístico, talleres de formación,  compilación de memorias y realización de 2 libros en el marco de "Fotográfica Bogotá" . Asociación de Amigos del Museo Nacional para realizar la Exposición "Nación Rock" y actividades conexas. Alianza con Casa de Poesía Silva-Museo de Arte Moderno de Bogotá-Fundación Camarín del Carmen para articular y ejecutar acciones de cooperación, coordinación y gestión para la puesta en operación de la alianza estratégica Instituciones de ciudad, como una iniciativa que vincule actores públicos y  y privados en la realización de proyectos artísticos y culturales, como oportunidades para la construcción de lo público que permitan mejorar las capacidades de gestión y emprendimiento cultural de los distintos actores, integrar sus acciones, ampliar su impacto social, económico y cultural y aumentar los índices de corresponsabilidad en el desarrollo de lo cultural en el marco del Plan de Desarrollo “Bogotá sin Indiferencia”.</t>
  </si>
  <si>
    <t>Fomento al Intercambio</t>
  </si>
  <si>
    <t xml:space="preserve">Galería Santa Fe en total se realizaron 37 actividades con la participación de  22,285 personas </t>
  </si>
  <si>
    <t>exposiciones y visitas guiadas,  XIII Salón Nacional de Artistas Jóvenes, ”Circundante”,  “La tierra es redonda y el mundo es plano”, “Acto reflejo”, “Florida”, Polaris, Amazonia,inoxidable neo pop.</t>
  </si>
  <si>
    <t>Otras actividades de Fomento al intercambio: Reuniones para definir acciones que articulen las diferentes actividades del Planetario. Participación en comité Regional con el Ministerio de cultura, par definir participación de la SCRD en el XII salones regionales de artistas. Convocatoria “Encuentro en Medellín 07, espacios de hospitalidad”, ganadores: Liliana Mercedes Sáncehez, Adriana María Bernal, Juan Fernando Herrán, Luis Fernando Ramírez y Miller Enrique Lagos. Concurso Distrital proyecto VII Barrio bienal, ganadora: Mayra Lucía Carrillo Colmenares.</t>
  </si>
  <si>
    <t>Fortalecimiento de las prácticas del Arte Dramático</t>
  </si>
  <si>
    <r>
      <t xml:space="preserve">Elaboración de los lineamientos de la convocatoria concertadamente con el sector. Lanzamiento de la convocatoria y realización de jornadas informativas con la ciudadanía para atender las inquietudes del proceso.  Recepción y evaluación de las propuestas, viabilización y contratación de </t>
    </r>
    <r>
      <rPr>
        <sz val="11"/>
        <color indexed="8"/>
        <rFont val="Luxi sans"/>
        <family val="2"/>
      </rPr>
      <t xml:space="preserve">Recursos por convocatoria: </t>
    </r>
    <r>
      <rPr>
        <sz val="11"/>
        <rFont val="Luxi sans"/>
        <family val="2"/>
      </rPr>
      <t xml:space="preserve"> premio Colombo-francés de dramaturgia, ganador Javier Hernán Gutiérrez. Realización estudios previos para contratar jurados y reuniones comité interinstitucional de selección de jurados</t>
    </r>
  </si>
  <si>
    <t xml:space="preserve">Elaboración de los lineamientos de la convocatoria concertadamente con el sector. lanzamiento de la convocatoria y realización de jornadas informativas con la ciudadanía para atender las inquietudes del proceso.  Recepción y evaluación de las propuestas, viabilización y contratación de 10 proyectos así:  Asociación de Arte y Cultura la Esfinge; Corporación Luna;  Fundación Teatro Comunidad; Corporación Artística Polymnia; Asociación de Artes Escénicas kábala Teatro; Asociación Cultural Ensamblaje; Asociación cultural Casa del Silencio; Fundación Artística Gangarilla; Asociación Cultural Colectivo Teatral Luz de Luna; Asociación para la investigación producción promoción y proyección de las  artes escénicas Umbral teatro. Estas actividades contaron con la participación de 2,110 personas. </t>
  </si>
  <si>
    <t xml:space="preserve">Alianzas estratégicas  </t>
  </si>
  <si>
    <t xml:space="preserve">Sector Salas Concertadas: Se suscribió convenio con 26 salas de teatro para brindar apoyo financiero para la realización de temporadas en el segundo semestre en el marco de la campaña Bogotá distrito teatral, sa. Las salas apoyadas son: Teatro Nacional, Fundación Teatro Libre de Bogotá, Teatro la Candelaria, Fundación Teatro Estudio – Calarcá TECAL, Corporación colombiana de Teatro CCT, Fundación de teatro y títeres la Libélula Dorada, Corporación Café Teatro Experimental la Mama, Fundación cultural Chiminigagua, Fundación cultural Hilos Mágicos, Fundación teatro la Baranda, Asociación cultural Teatrova, Fundación ditirambo Teatro, Fundación cultural Jaime Manzur, Corporación Cultural Arlequín – Corcultura, Fundación teatro Quimera, Fundación teatro la Carrera, Fundación cultural el Contrabajo, Centro Cultural Gabriel García Máquez, Asociación cultural Acto Latino, Fundación teatro taller de Colombia, Fundación teatral Barajas, Actores sociedad colombiana de gestión, Academia de arte y teatrino Don Eloy, Fundación Ernesto Aronna, Teatro R101. </t>
  </si>
  <si>
    <t>Sector de Teatro Callejero: Se recibió, revisó y contrató propuesta presentada por el sector y contratada con la organización Varasanta . Ejecución del proyecto.</t>
  </si>
  <si>
    <t>Sector Teatro Infantil y juvenil: Se recibió, revisó y contrató propuesta presentada por el sector y contratada con la Asociación de Titiriteros de Colombia ATICO . Ejecución del proyecto.</t>
  </si>
  <si>
    <t>Sector de mimos y teatro gestual: Se recibió, revisó y contrató propuesta presentada por el sector y contratada con la Corporación teatral producciones El MIMO, para desarrollar el “III encuentro de creadores de teatro del silencio Gestovivo 2007” . Ejecución del proyecto.</t>
  </si>
  <si>
    <t>Sector narración oral: Se recibió, revisó y contrató propuesta presentada por el sector y contratada con la Corporación Nacional para el fomento e investigación dek arte, la cultura y la narración oral – CHAQUEN palabra con sombra, para desarrollar el proyecto “Bogotá de cuento 2007. proyecto de fortalecimiento del sector de los narradores orales de Bogotá” . Ejecución del proyecto.</t>
  </si>
  <si>
    <t>Festival distrital – Revista: Se recibió, revisó y contrató propuesta presentada por el sector y contratada con la Asociación de salas concertadas de Bogotá. Ejecución del proyecto.</t>
  </si>
  <si>
    <t>La Dirección de Arte, Cultura y Patrimonio, a través de la  subdirección de prácticas artísticas, continúo con la implementación de la campaña de posicionamiento del sector de arte dramático en la ciudad, buscando generar mayor interés y acceso a los habitantes de la ciudad a esta práctica, campaña concertada con el sector teatral de la ciudad y el consejo distrital de arte dramático.  Se realizaron las siguientes actividades: 1) Realización de 51 presentaciones artísticas, así: 2 presentaciones Fundación de teatro y títeres la Libélula Dorada,  2 presentaciones Fundación Teatro Estudio Calarcá – TECAL, 15 presentaciones Asociación Cultural Teatrova,  24 funciones Teatro R-101, 2 funciones Vendimia Teatro, 2 funciones Asociación grupo Teatro Tierra, 2 funciones Umbral teatro, 2 funciones Asociación artística Titirimimo teatro 2) Realización del estudio comparativo apoyos arte dramático 2003-2006. 3) Realización del proyecto circulación Bogotá Distrito Teatral realizado por la Corporación GAIA lúdica y cultural.</t>
  </si>
  <si>
    <t xml:space="preserve">Otros Apoyos </t>
  </si>
  <si>
    <t>Apoyo a la Asociación cultural Muro de Espuma para la realización del proyecto Convención Latina de Circo</t>
  </si>
  <si>
    <t>Fortalecimiento de las prácticas artísticas de Audiovisuales</t>
  </si>
  <si>
    <r>
      <t xml:space="preserve">Elaboración de los lineamientos de la convocatoria concertadamente con el sector. Lanzamiento de la convocatoria y realización de jornadas informativas con la ciudadanía para atender las inquietudes del proceso.  Recepción y evaluación de las propuestas, viabilización y contratación de proyectos: Concurso nacional cortometraje de ficción, cine. 1 PREMIO. Resolución 469 de 24 octubre 2007, Inscritos 23 proyectos descalificados 3, Ganador: Puro Teatro Nombre ganador Casa Rodante films ltda. Representante legal: Victoria Eugenia Idobro Rosero. Premio de </t>
    </r>
    <r>
      <rPr>
        <b/>
        <sz val="11"/>
        <rFont val="Luxi sans"/>
        <family val="2"/>
      </rPr>
      <t>$53,000,00.  C</t>
    </r>
    <r>
      <rPr>
        <sz val="11"/>
        <rFont val="Luxi sans"/>
        <family val="2"/>
      </rPr>
      <t xml:space="preserve">ortometraje ficción en video, 1 PREMIO. cortometraje documental 1 PREMIO: Resolución 470 de 24 octubre 2007, Nombre cortometraje ganador: Calle, Camila, Cajón: Muerte violenta en el espacio público bogotano. Nombres proponentes: Johan Cure, Johnnier Arisitizabal, German Molina unión Temporal. </t>
    </r>
    <r>
      <rPr>
        <b/>
        <sz val="11"/>
        <rFont val="Luxi sans"/>
        <family val="2"/>
      </rPr>
      <t>$28,000,000. C</t>
    </r>
    <r>
      <rPr>
        <sz val="11"/>
        <rFont val="Luxi sans"/>
        <family val="2"/>
      </rPr>
      <t>ortometraje de animación 1 PREMIO: Resolución 457 del 18 Octubre 2007. Nombre proyecto: Mariposa nocturna de Experimenta unión temporal Representante legal Diana Carolina Sanchez Solorsano. por $</t>
    </r>
    <r>
      <rPr>
        <b/>
        <sz val="11"/>
        <rFont val="Luxi sans"/>
        <family val="2"/>
      </rPr>
      <t>23'000,000. C</t>
    </r>
    <r>
      <rPr>
        <sz val="11"/>
        <rFont val="Luxi sans"/>
        <family val="2"/>
      </rPr>
      <t xml:space="preserve">oncurso nacional de investigación1 PREMIO: Resolución 471 de 24 octubre 2007, Nombre  investigación: conceptos fundamentales sobre cine digital y su aplicación en la producción cinematrográfica colombiana. Juan Alejandro Jiménez Londoño. </t>
    </r>
    <r>
      <rPr>
        <b/>
        <sz val="11"/>
        <rFont val="Luxi sans"/>
        <family val="2"/>
      </rPr>
      <t>$23'000,000. C</t>
    </r>
    <r>
      <rPr>
        <sz val="11"/>
        <rFont val="Luxi sans"/>
        <family val="2"/>
      </rPr>
      <t xml:space="preserve">oncurso nacional participación internacional 1 PREMIO: Resolución 479 del 4 octubre de 200 Se declara desierto pues las dos propuestas presentadas no cumplen con los requisitos del concurso. </t>
    </r>
  </si>
  <si>
    <t>Elaboración de los lineamientos de la convocatoria concertadamente con el sector. Lanzamiento de la convocatoria y realización de jornadas informativas con la ciudadanía para atender las inquietudes del proceso.  Recepción y evaluación de las propuestas, viabilización y contratación de: Corporación internacional de cine, Corporación colombiana de documentalistas alados Colombia; Fundación para el desarrollo del cine y la cultura; Corporación audiovisual el espejo.</t>
  </si>
  <si>
    <t xml:space="preserve">Alianzas estratégicas </t>
  </si>
  <si>
    <t>Se suscribieron los siguientes convenios: con la Fundación Patrimonio Fílmico Colombiano para realización de exposición 110 años de cine Colombiano en el Museo Nacional, restauración del material fílmico “la huerta casera” a cargo de la cinemateca Distrital, Verificación y catalogación colección Jorge enrique Pulido. Convenio con el Museo de Arte Moderno de Bogotá para consolidación y articulación de la red distrital de salas concertadas. Convenio con la Asociación de amigos del Museo Nacional para la operación del proyecto “Exposiciones temporales último cuatrienio 2007”.</t>
  </si>
  <si>
    <t>Presentaciones de 122 documentales y cortometrajes: paraíso, la belleza en el espejo, Leyda, español de Diego León, detrás del camino, el equipo del seol, taxi equivocado. Realización de 13 ciclos de cine: los que buscan encuentran, muestra de cine argentino contemporáneo, Margaret Mead Film Festival, descubriendo a un rebelde, dos películas canadienses, tres películas de Patrice Lecomte, joyas de nuestro archivo, películas de vuelta, para ser felices se necesitan tres, no violencia contra las mujeres, viviendo situaciones límite, el nudo de los sentimientos, EUROCINE, noche blanca, detrás del camino, fundación patrimonio fílmico, cortometraje Unitec, centro Amar, película francesa para niños, en los que se contó con la participación de 13,262 personas.</t>
  </si>
  <si>
    <t>Fortalecimiento de las prácticas de audiovisuales</t>
  </si>
  <si>
    <t xml:space="preserve">Realización de los ciclos de cine:  los que buscan encuentran (23), muestra de cine argentino contemporáneo (8), Margaret Mead Traveling film festival (19), descubriendo a un rebelde (7), Dos película canadienses (8), tres películas de Patrice Leconte (17), joyas de nuestro archivo (11), películas de vuelta (14), para ser felices se necesitan tres (13), no violencia contra las mujeres (22), viviendo situación límite (32), el mundo cieo de los sentimientos (11), eurocine (28), el regreso de la pasión (16), Relatos de pavimento (16), películas de vuelta (8),  Fassibinder 25 años después (28), pastores amantes y sueños (24), pantalla de plata (4)  – en los que se contó con la participación de 53,094 personas en 934 funciones. </t>
  </si>
  <si>
    <t>Gestión del convenio con CERLALC e IBERMEDIA, para la ejecución del estímulo para la realización del I seminario taller sobre perspectivas y herramientas para el trabajo en red de las unidades de información especializada en cine y medios audiovisuales de Iberoamericana y el Caribe. Gestión con la oficina de prácticas empresariales de la facultad de Economía de U. Javeriana para implementar propuesta de prácticas estudiantiles en el sector de arte dramático</t>
  </si>
  <si>
    <t>Otras actividades: Encuentro con el guionista Michel Marc Bouchard, concierto de música electrónica, reunión de logística noche blanca, evento embajada francesa, seminario taller de bibliotecas especializadas, reunión Consejo Distrital de Cultura. Reunión Consejo distrital de artes audiovisuales, se definió mecanismo reemplazo de consejeros y estrategias para la armonización del proyecto en la entidad adscrita que lo asumirá. Participaron 1,382 personas en estas actividades.</t>
  </si>
  <si>
    <t>Fortalecimiento de las prácticas artísticas de Literatura</t>
  </si>
  <si>
    <t>Elaboración de los lineamientos de la convocatoria concertadamente con el sector. Lanzamiento de la convocatoria y realización de jornadas informativas con la ciudadanía para atender las inquietudes del proceso.  Recepción y evaluación de las propuestas, viabilización y contratación de: Premios Nacional de POESIA Ciudad de Bogotá 1 PREMIO Ganador: Nelson Romero Guzmán, título de la obra “obras de manposteria”. pseudónimo Melchora kasiro. Premio Nacional de cuento Ciudad de Bogotá 1 PREMIO, Ganador Gerardo Ferro rojas. título combustiones expontáneas. bajo el seudónimo Fernando Ferontes.6 premios a la convocatoria de jurados: Miguel Fernando Mendoza, Mario Montoya, Milciades Arévalo, Sandra Uribe, Liliana Moreno, Pablo García.</t>
  </si>
  <si>
    <t xml:space="preserve">Apoyo a la Fundación Rafael Pombo para la realización de actividades en el pabellón infantil en el marco de la XX feria internacional del libro de Bogotá. Apoyo a Casa de Poesía Silva para la realización del proyecto cultural de la capital. </t>
  </si>
  <si>
    <t>Se suscribieron los siguientes convenios: Asociación colombiana de lectura y escritura Asolectura: para desarrollar el programa Clubes de lectura 2007. Convenio con la Fundación para el fomento de la lectura Fundalectura para desarrollar el proyecto “dinamización de los paraderos para libros para parques PPP”. Estos programas contaron con la participación de 124,577 personas.</t>
  </si>
  <si>
    <t>Junto con el Ministerio de Cultura se realizó el taller en el género de novela, en el marco de la red nacional de talleres de escritura creativa - RENATA. Realización de 5 reuniones del Consejo de área de literatura.</t>
  </si>
  <si>
    <t>Fortalecimiento de las prácticas artísticas de Danza</t>
  </si>
  <si>
    <t xml:space="preserve">Elaboración de los lineamientos de la convocatoria concertadamente con el sector. Lanzamiento de la convocatoria y realización de jornadas informativas con la ciudadanía para atender las inquietudes del proceso.  Recepción y evaluación de las propuestas, viabilización y contratación de los proyectos: Concurso distrital de creación en danza modalidades 1 y 2, creación en pequeño y mediano formato de danza contemporánea, ganadores: Ricardo Rozo, Claudia Soraya Vargas, Sofia Mejia, Francisco José Díaz, Atala Cecilia Bernal. Concurso distrital de creación en danza modalidades 1 y 2, creación en pequeño y mediano formato de danza colombiana, ganadores: Edgar Sandino, Julian Albarracín, Jose Ignacio toledo, Hanz Plata. </t>
  </si>
  <si>
    <t xml:space="preserve">Concurso distrital de creación en danza modalidades 1 y 2, creación en pequeño y mediano formato de danza urbana, ganadores: Claudio Yesid Castro, Marx Michelle Cárdenas. Concurso distrital de creación en danza modalidades 1 y 2, creación en pequeño formato ritmos y tradiciones populares del mundo, ganadores: Brenda Polo. </t>
  </si>
  <si>
    <t xml:space="preserve">Concurso distrital creación ensayo y crónica, ganadores: Maria Cristina Sánchez, Sandra Guapacha. Concurso distrital de creación en danza modalidades 1 y 2, creación en pequeño y mediano formato de danza contemporánea (1 distrital y 1 nacional), ganadores: Julio césar Galeano, Merchán spencer Flanigan. creación en pequeño y mediano formato de danza tradicional colombiana (1 distrital y 2 nacional), ganadores: Sonia Murillo, Gilberto Martínez, Mario Montoya. creación en pequeño y mediano formato de danza urbana (2 distrital y 1 nacional), ganadores: Ángela Bello, Fredy rodríguez, Eugenio Cueto Barragán.  </t>
  </si>
  <si>
    <t xml:space="preserve">creación en pequeño formato ritmos y tradiciones del mundo (2 distrital y 1 nacional), ganadores: Adriana Echavarria, Sandra Guapacha, Charles Vodoz. Jurados concursos de música: Mario Montoya, Lourdes Gómez, Giovanna Triana. </t>
  </si>
  <si>
    <t xml:space="preserve">Concurso distrital festivales de danza 2007, modalidad festival distrital danza mayor, ganadores: Fundación Ballet de Jaime Orozco, Luis Alberto Luengas, Julián Albarracín, Yolanda Riveros, Luis alfonso silva, Asociación Aires folclóricos de Colombia, Fundación Obelisco danza teatro, Gustavo Malagón. </t>
  </si>
  <si>
    <t xml:space="preserve">Concurso distrital festivales de danza 2007, modalidad festival distrital danza urbana, ganadores: Fundación cultural y artística Dunkan, July Beltrán, Fredy Andrés Moscoso, Jaime Andrés Vargas, Corporación cultural Overflow, Daniel Ricardo Bustos, Juan Gabriel Mojica, Fabián Andrés Ospina, Edwin Hernán Guerreros, John Jairo Salamanca, José Andrés Guzmán, Alfredo Martínez. </t>
  </si>
  <si>
    <t xml:space="preserve">Concurso distrital festivales de danza 2007, modalidad festival distrital ritmos y tradiciones del mundo, ganadores: Edgar Emilio Estrada, Gustavo Malagón, Angela Yaneth Mea Delgado, Martín alfonso Saavedra, Yenny Paola Ardila, Fundación Ballet de Jaime Orozco. Concurso distrital festivales de danza 2007, modalidad 5 festival distrital festival niños y niñas al parque, ganadores: Raúl Ayala, Liliana Tosin vargas, Silvia Helena Pinto, Sandra Cecilia Suárez, Corporación Encuentros Boyacenses, Fundación artística GEDAM. </t>
  </si>
  <si>
    <t xml:space="preserve">Concurso distrital festivales de danza 2007, modalidad festival distrital danza contemporánea, ganadores: Alejandra cuéllar, Yudy Muñoz, Ana Cristina Sánchez, Maribel Acevedo, Fundación móvil, José Ignacio toledo. jurdos festivales de danza, ganadores: Jairo Alberto Lastre, Sonia Murillo, Sandra Pilar Guapacha, Víctor Casas Jonh Fredy Vargas, Jonh Edwin Vargas, Johanna Cruz, Zoitsa Noriega, Angélica del Pilar Nieves, Adriana Echeverria, Lourdes Gómez. </t>
  </si>
  <si>
    <t xml:space="preserve">Elaboración de los lineamientos de la convocatoria concertadamente con el sector. Lanzamiento de la convocatoria y realización de jornadas informativas con la ciudadanía para atender las inquietudes del proceso. Recepción y evaluación de las propuestas, viabilización y contratación d: Fundación Móvil, Asociación folclórica centro cultural llanero, Asociación cultural Teatrama, Asociación cultura ADRA, Fundación Imagen en movimiento, Fundación danza común, Fundación Escuela Superior de Arte y Tecnologia ESARTEC, Fundación Universidad de Bogotá Jorge Tadeo Lozano, Fundación cultural Cayena </t>
  </si>
  <si>
    <t>Convenio con Funmúsica para realizar la temporada Bogotá cada vez más diversa 2007”. convenio con Fundación Teatro Libre para garantizar esquema de gestión cultural encaminado al desarrollo de las organizaciones de los sectores profesionales que realizan actividades actividades en torno a las expresiones de música y danza contemporánea que permita realizar la temporada Bogotá cada vez más contemporánea 2007. Convenio con el Teatro Nacional para realiza un esquena de gestión cultural encaminado al desarrollo de la organización del sector profesional que realiza actividades en torno al ballet para realizar la temporada “Bogotá cada vez más clásica 2007”. convenio con Funmúsica para garantizar un esquema de gestión cultural encaminado al desarrollo de la organización de sectores profesionales y poblacionales que realizan actividades  en torno a la diversidad de las expresiones artísticas y culturales colombiana, que permita realizar la temporada “Bogotá cada vez más diversas 2007”.</t>
  </si>
  <si>
    <t>Se realizaron 3 reuniones con el consejo distrital de danza. Mercado cultural: Se realizó el programa intercambio red de festivales de danza en coordinación con música e invitados distritales a eventos internacional. Concurso distrital la danza se lee, ganadores: Fundación el espacio cero. Concurso Distrital Encuentros de diálogo, ganadores: Fundación Móvil. concurso Distrital pasantías de danza, ganadores: Angel Octavio Ávila, Vivian Cristina Rojas, Rodrigo Estrada. Concurso distrital jurados la danza se lee, ganadores: Emilsen Rincón, Sonia Murillo, Lilian Parada. concurso jurados encuentros de diálogo y danza en la ciudad, ganadores: José Ernesto Valdéz, Lourdes Gómez, Adriana Echavarria. Concurso jurados pasantías, ganadores: Alicia Cajiao, Sofia Mejía, Carlos Martínez.</t>
  </si>
  <si>
    <t>Fortalecimiento de las prácticas artísticas de Música</t>
  </si>
  <si>
    <t xml:space="preserve">Elaboración de los lineamientos de la convocatoria concertadamente con el sector. Lanzamiento de la convocatoria y realización de jornadas informativas con la ciudadanía para atender las inquietudes del proceso.  Recepción y evaluación de las propuestas, viabilización y contratación de: Concurso ciclo de conciertos Música académica y música de cámara 2007, categoría profesional, ganadores: Zulma Bautista, Leonargo Garzón, Geermán David molano, Adriana Montaña. Concurso ciclo de conciertos Música académica y música de cámara 2007, categoría estudiantes, ganadores:José Guillermo Martínez, Carlos Andrés Añez, Luis Ariel Salcedo, Rogelio Arturo Castro. </t>
  </si>
  <si>
    <t xml:space="preserve">Concurso ciclo de conciertos Música colombiana 2007, franja música tradicional, ganadores: Omar Edgar Fandiño, Freddy Alfonso Arrieta, Luis Alfonso Martínez. Luis Antonio santamaría, David Fernando Leal, Víctor Hugo Rodríguez, Oscar Orlando Santafé, Ligia Esther Gilón, Lenin Camilo Silva, Kelly Esther Rojas, José Mauricio Rodríguez, Juan Sebastian Monsalve, Jorge enrique Villalobos, Ihan Iakovi Bentcourt, Daira Elsa Quiñones, Jeason Eduardo Prado, Susana Ivette León, Eliana María Gómez, Nelson Andrés Pulido, Hernando Marín, Margarita Gómez, Dora Carolina Rojas. </t>
  </si>
  <si>
    <r>
      <t>Concurso ciclo de conciertos Música colombiana 2007, formato estudiantina oradalla, ganadores:Ricardo Alfonso Parra, Hugo Alberto Agudelo, Antonio José Carrera.</t>
    </r>
    <r>
      <rPr>
        <sz val="11"/>
        <rFont val="Arial"/>
        <family val="2"/>
      </rPr>
      <t xml:space="preserve"> </t>
    </r>
  </si>
  <si>
    <t xml:space="preserve">Concurso ciclo de conciertos Música colombiana 2007, franja música popular colombiana – orquestas tropicales,ganadores:Miguel Alberto Herrera, José de los Santos Bohorquez. </t>
  </si>
  <si>
    <t xml:space="preserve">Concurso ciclo de conciertos Música popular urbana 2007, franja jazz, ganadores: Dario Alejandro Torres,César Agusto Medina, Carlos Humberto Rengifo, Elsa Rondón, Juan Sebastián monsalve, Jose Ariza, Boris Orlando Rios, Ricardo Osorno, Daniel Díaz. </t>
  </si>
  <si>
    <t>Concurso ciclo de conciertos Música popular urbana 2007, franja salsa y son, ganadores: Vilma Ramírez, Daniel Erazo Castro, Nydia Constanza Moreno, Pedro enrique Bautista, Luis Adolfo Reyes, Ludwing Cornejo.</t>
  </si>
  <si>
    <t xml:space="preserve">Concurso ciclo de conciertos Música popular urbana  2007, franja música ranchera – mariachis y solistas, ganadores:Lucila Ruiz, Miguel Angel Fajardo, Juan Manuel Clavijo, Gonzalo Romero. </t>
  </si>
  <si>
    <t xml:space="preserve">Concurso ciclo de conciertos Música popular urbana 2007, franja música ranchera – norteña y carrilera, ganadores:Luis Carlos Guevara. </t>
  </si>
  <si>
    <t xml:space="preserve">Concurso ciclo de conciertos Música popular urbana 2007, franja trios, ganadores:Harold Alexander Portillo, Freyser Iván Parra, Fabio Alfredo Acosta, Hernando Marín, Eliécer Reyes, Julio Alberto Martínez. Concurso ciclo de conciertos Música popular urbana internacional 2007, franja música andina latinoamericana, ganadores:Candy Fiorella Vásquez, Wilder Giovanni Cardozo, Diana Marcela Pava, Fundación cultural Viento y Libertad, Lady Johana  silva. Concurso ciclo de conciertos Música popular urbana internacional  2007, franja música del mundo, ganadores: Mónica Astrid Rocha, Andra Jaramillo, aliana Maria Gómez, Lorena Jiménez, Oscar Javier Mora, Aldo Fabián Jaimes, Richard de Jesús Arnedo.  </t>
  </si>
  <si>
    <t>Concurso ciclo de conciertos Música popular urbana internacional 2007, franja balada, canción social, nueva canción, ganadores:Carlos Alberto Palacio, Vania Otero Gelabert, Oscar Javier Socha, Mauricio Isaza. Concurso ciclo de conciertos Música popular urbana internacional 2007, franja música con tendencias experimentales y/o fusión, ganadores: nicolás Cristancho, Carlos Gómez, Alejandro Montaña, María Isabel Garcés, Nélson Jaime Amarillo.</t>
  </si>
  <si>
    <t xml:space="preserve">Concurso al mejor tema inédito de los ciclos de conciertos de música popular urbana, ganador: Luis Alberto Díaz, Vania Otero, Mónica Astrid Rocha, Carlos García, Freyser iván Parra., Germán Díaz, Adrian Hidalgo, Carlos Palacio, mónica Astrid rocha, Candy Fiorella Vásquez, Wilmer Gúzman, Luis Carlos guevara, Harold alexander Portillo. </t>
  </si>
  <si>
    <t xml:space="preserve">Concurso II encuentro distrital de bandas sinfónicas, categoría universitaria, ganador:Universidad Nacional de Colombia. Concurso II encuentro distrital de bandas sinfónicas, categoría juvenil o escolar, ganador. MiguelAngel Barrero, Sociedad Salesiana Inspectora Bogotá. </t>
  </si>
  <si>
    <t xml:space="preserve">Concurso festival de ópera y zarzuela al parque, ganadores: Camilo Eduardo Mendoza, Rosa Juliette Vargas, Marco antonio Gualdrón, Juan Carlos Villarraga, Elvia Paola Díaz, Fabián Alberto Arciniegas, Carlos Guillermo Barón, Andrés Mauricio Roldán. </t>
  </si>
  <si>
    <t>Concurso ciclos de conciertos de rock, ganadores: Caria clara Espinel, Mauricio andrés Rodríguez, Felipe Mejía, Andŕes Felipe Cardona, Santiago Mejía, Germán Acero, Julián Velásquez,Daniel jones Cozzarelli, Germán Triana, Carlos Andrés Ballén, César Rubio, Maria del Rosario Cabo, Humberto José Pernett, roman Prieto, Hugo Díaz, Andrés Alvarez, José Carlos Ortega, Camilo Cruz, Miguel angel Pabón, Carlos Rosales, Erick Bejarano, Carlos Vacca, Cesar Mendoza, Jorge Monroy, Juan Bravo, Jorge Vanegas, Camilo Moya, Juan Carlos Abella, Rafael Bonilla, David Londoño, Carlos Palacio, Juan Camilo Guerrero, Carlos Gómez, Jorge Holguin, Libardo Mahecha, Tito Fernando Medina, Diana Rubio, Alex Moreno, Oscar Rodríguez, Pablo Belalcazar, Carlos Montoya, Camilo Sanabria, Claudia Nova.</t>
  </si>
  <si>
    <t>Concurso ciclos de conciertos hip hop, ganadores: Manuel Cely, Michael Mendoza, Juan David cubillos, Juan Francisco Maldonado, Jorge Alejandro Mejía, Cecilia Restrepo, Javier Salazar, David Romero, Linda Meneses, Alejandro Arbelaez, William Botero, Juan David Bermudez, Miyel angel rojas, Jose'Muñoz, Diana Marcela Tobar, Ricardo León, Milson Girón, Juan David Parra, Lusi Felipe Cuantindoy, Diego Andrés Prada, Carlos Andrés Ramos, John Cristian Munevar, Luis Fernando Toro, Lucia Vargas, Yesid Quinchara, Víctor Garzón, Fabián Rojas.</t>
  </si>
  <si>
    <t xml:space="preserve">Programa distrital de jurados ciclos de conciertos, concurso de composición, interpretación, ganadores: Harvey Rosales, Héctor Purigaza, Jesús alberto Liévano, María Marulanda, </t>
  </si>
  <si>
    <t>Elaboración de los lineamientos de la convocatoria concertadamente con el sector.  Lanzamiento de la convocatoria y realización de jornadas informativas con la ciudadanía para atender las inquietudes del proceso.  Recepción y evaluación de las propuestas, viabilización y contratación de corporación cultural “estudio de musicoterapia” corporación integración fundación lirica azury marmolejo corporación cultural cabildo corporación cultural nuevo milenio fundación amigos del teatro de cristóbal colón corporación cultural otto de greiff fundación cristancho organización artistica y social la familia ayara corporación laboratorio cultural. Se esta adelantando el proceso de adecuación de los proyectos para el 2008, teniendo en cuenta las fortalezas y dificultades presentadas durante el año. Convocatoria MUSICA 9 PREMIOS  CORPORACIÓN CULTURAL “ESTUDIO DE  MUSICOTERAPIA” $16'0.  Suba. CORPORACIÓN INTEGRACIÓN $15'0. Pte aranda FUNDACIÓN LIRICA AZURY MARMOLEJO $20'0 Teusaquillo. CORPORACIÓN CULTURAL CABILDO $25'0. Engativa CORPORACIÓN CULTURAL NUEVO MILENIO $10'0. candelaria. FUNDACIÓN AMIGOS DEL TEATRO DE CRISTÓBAL COLÓN $15'0. suba. CORPORACIÓN CULTURAL OTTO DE GREIFF. $2'170 Suba. FUNDACIÓN CRISTANCHO. $2'5 Barrios unidos. ORGANIZACIÓN ARTISTICA Y SOCIAL LA FAMILIA AYARA. $25'0 San Cristóbal CORPORACIÓN LABORATORIO CULTURAL. $47'330, Suba. Fundación Antonio Restrepo Barco</t>
  </si>
  <si>
    <t xml:space="preserve">Los festivales de rock y hip hop se realizaron en el mes de octubre, de los cuales se ajustaron  presupuestos, carteles, definiendo los convenios de asociación y los asociados y evaluando diferentes propuestas artísticas. Se realizó el Festival Jazz al Parque con el Teatro Libre Se realizó el Festival Colombia al Parque con Funmúsica. Mercado cultural con la Red Latinoamericana de Promotores.Fundación Camarín del Carmen, Fundación antonio Restrepo Barco. Teatro Libre. Funmúsica. Convenio Teatro Nacional (música clásica y Ballet), Centro regional para el fomento del libro en America latina CERLALC. Fundación Tridha. Fundación Jaime Manzur. Asociación PCK. </t>
  </si>
  <si>
    <t>Las actividades pedagógicas siguen haciéndose en gran parte en torno a los festivales Rock al parque. Opera y música de camara al parque, BCML: Salsa al parque. Colombia al Parque. Jazz al parque Hip-Hop al Parque, son, música caribeña, bolero, ranchera, andina, latinomamericana y canción balada. Música Contemporánea Música Antigua. Bogotá cada vez más joven. Bogtoá cada vez más contemporanea. Bogotá cada vez más diversa. Música Colombiana Música Académica. Música Popular Urbana. Música Colombiana. Trueques Creativos circulación nacional e internacional. Concurso de interpretación de música colombiana. y las presentaciones de las agrupaciones: Orquesta Big Band, Grupo Mamour Ba, Trio Style orquesta, la 33, real charanga, jam block entre otras.</t>
  </si>
  <si>
    <t>Otros Apoyos música</t>
  </si>
  <si>
    <t>Apoyo a la fundación para la divulgación del arte lírico para la realización del proyecto “temporada lírica internacional 2007”; apoyo a la fundación música en los templos para la realización del proyecto de música en los templos; apoyo a al fundación Batuta para el desarrollo del proyecto de formación en música</t>
  </si>
  <si>
    <t>Fortalecimiento de las prácticas del patrimonio</t>
  </si>
  <si>
    <r>
      <t xml:space="preserve">Elaboración de los lineamientos de la convocatoria concertadamente con el sector. Concurso la ciudad patrimonio de Todos. 2 Premios total  </t>
    </r>
    <r>
      <rPr>
        <b/>
        <sz val="11"/>
        <rFont val="Luxi sans"/>
        <family val="2"/>
      </rPr>
      <t xml:space="preserve">$90,000,000 </t>
    </r>
    <r>
      <rPr>
        <sz val="11"/>
        <rFont val="Luxi sans"/>
        <family val="2"/>
      </rPr>
      <t>Resolución 494 del 23 de octubre de 2007 se presentaron 5 propuestas. 2 premios otorgados a: Clara Ines Angel casas con la propuesta agua que no has de beber dejala correr. y Consorcio retorvanguardia con la propuesta Bogotá Retro activa. Premios c/u de $45,000,000. Lanzamiento de la convocatoria y realización de jornadas informativas con la ciudadanía para atender las inquietudes del proceso. Selección y contratación de Jurados de  la convocatoria Temporada joven concurso de rock y hip hop: memoria de ciudad ganadores: Felipe Moreno Salazar, Adriana Rocio Diaz, Camila Andrea Luna, Jhon Munar. Fredy Rodriguez</t>
    </r>
  </si>
  <si>
    <t>Apoyos: Fundacion Beatriz Osorio, Fundación antonio restrepo Barco. Elaboración de los lineamientos de la convocatoria concertadamente con el sector.  Lanzamiento de la convocatoria y realización de jornadas informativas con la ciudadanía para atender las inquietudes del proceso.  Recepción y evaluación de las propuestas, viabilización y contratación de la fundación beatriz osorio para el fomento de  los museos nacionales los apoyos concertados son una forma de convocatoria de la SCRD que destina montos económicos, técnicos, etc., de apoyo a proyectos en curso que aportes a la misión de las distintas áreas de cultura, arte y patrimonio. En el caso del área de patrimonio, se convocó a todo aquel que trabaje en torno al patrimonio cultural y ambiental en Bogotá, en las líneas de formación, circulación y creación. se evaluaron las propuesta presentadas en el area de patrimonio. PATRIMONIO. 1 PREMIO  FUNDACIÓN BEATRIZ OSORIO PARA EL FOMENTO DE  LOS MUSEOS NACIONALES $34`285. Usaquén.</t>
  </si>
  <si>
    <t>Reuniones con la universidad Externado de Colombia y consejo Británico para definir metodología, temáticas y cronograma de la realización del “juego Bogotá Futuro”. elaboración metodología de recolección de información para identificar patrimonio local.</t>
  </si>
  <si>
    <t>Actividades Museo de Bogotá: se han realizado 30 actividades. exposiciones “Bogotá 1990-2006” y Bogotá León de Oro” Exposición “Máquina del tiempo” en el COL Marruecos exposición “Bogotá León de oro” en la Universidad Piloto de Colombia exposición “La ciudad de la luz” en el Newman School Exposición sobre Gastón Lelarge. Programa “Lunes del Museo”: se realizaron 3 conferencias ”proyecto memoria por los Mártires”, “Grupo de trabajo memoria por los Mártires”, “Organización hijos e hijas y madres de la candelaria” y se proyectaron 10 cortometrajes con la participación de realizadores  Exposiciones Montaje exposición Bogotá años 50, planeación y diseño exposiciones “Pertenece a” y “En Estado de coma”. Organización y traslado de la exposición “Bogotá, león de oro” a la Feria internacional de libro. En total han participado 13,211 personas en las actividades del Museo de Bogotá. Exposiciones itinerantes han participado 150 personas. Conferencia y talleres 530 personas. para tal efecto se ha contratado el personal para la logistica, curatorial, digitalización, visitas guiadas suministros, primeros auxilios, mobiliriario y demás condiciones de las exposiciones junto con el convenio con post office cowboys la digitalización de la colección del museo de Bogotá. el convenio con CERLAC.</t>
  </si>
  <si>
    <t>Planeación y desarrollo del programa “Siga esta es su casa”, recorrido “Bogotá 1948”. Recorridos ecológicos:Siga Bogotá natural. Siga esta es su casa  junio Siga esta es su casa: “prácticas y saberes artesanales”.  Siga esta es su casa: septiembre. octubre, noviembre diciembre Gestión difusión en medios de comunicación del programa “Siga esta es su casa”. participaron 226,601 personas en estas actividades.</t>
  </si>
  <si>
    <t>Fortalecimiento de las prácticas artísticas</t>
  </si>
  <si>
    <t>Gestión para la circulación de prácticas artísticas, del patrimonio y temporadas de ciudad</t>
  </si>
  <si>
    <t>Se realizó la planeación, conceptualización y programación de las “Temporadas de ciudad 2007”. Colombia al parque (Mercado Cultural Danza, Teatro y Música). Bogotá cada vez mas Festiva: Carnaval de Bogotá – Carnaval de la Reconciliación; Décimo Festival Salsa al Parque, con la participación de 55,482 personas.  Bogotá cada vez más contemporánea: XII Festival Jazz al parque, con la participación de 9,570 personas; Festival de Danza Contemporánea. Bogotá Cada vez más Joven: Festival de danza urbana; XIII Festival de Rock al parque, con la participación de 241,111 personas en las jornadas del parque Simón Bolívar y 181,103 personas en las jornadas académicas y complementarias del festival ; XI festival de Hip-Hop al parque, con la participación de 44,850 personas; Carnaval de niñas y niños. Bogotá cada vez más Clásica, con la participación de  : Festival de Ballet al parque, con la participación de 4,370 personas; X Festival de Opera al parque, con la participación de 4,284 personas . Bogota Cada Vez más Diversa. Temporada Carranga al Parque, con la participación de 9,192 personas. Bogotá Capital Mundial del Libro (Actividades culturales).</t>
  </si>
  <si>
    <t>Arte y cultura con todos y todas</t>
  </si>
  <si>
    <t>Participación, organización y descentralización cultural (231)</t>
  </si>
  <si>
    <t>Alcanzar 402.000 participantes en procesos de intercambio y diálogo cultural en torno a actividades artísticas y culturales desarrolladas en el marco de la cultura para la ciudadanía ctiva</t>
  </si>
  <si>
    <t>Cultura para la ciudadanía activa</t>
  </si>
  <si>
    <t>Convocatorias</t>
  </si>
  <si>
    <t>En desarrollo de la programación del proyecto Participación, organización y descentralización cultural, se llevaron a cabo el Carnaval de la Reconciliación, Carnaval de niñas y niños, Fiestas locales de Carnaval, Eventos de visibilizción de prácticas artísticas y culturales de poblaciones y grupos étnicos, Actividades de Reforma del Sistema Distrital de Cultura y acciones de fortalecimiento local, participaron 514,606, en 1.533 actividades realizadas.</t>
  </si>
  <si>
    <t xml:space="preserve">Elaboración de los lineamientos de la convocatoria concertadamente con el sector. Se lanzaron 4 modalidades escuela de comparsas, Carnaval de la Reconciliación y la cultura Festiva 2007, Carnaval de niños y niñas 2007 “ y fiestas locales. Lanzamiento de la convocatoria y realización de jornadas informativas con la ciudadanía para atender las inquietudes del proceso.  Recepción y evaluación de las propuestas, viabilización y contratación. Como resultado de las convocatorias se inscribieron 178 proyectos, discriminados de la siguiente manera: Escuela de comparsas 2 propuestas, Carnaval de la Reconciliación 86 proyectos, carnaval de niños y niñas 58 proyectos y fiestas locales 32 proyectos. sin embargo solamente 120 proyectos inscritos cumplieron con los requisitos. Adicionalmente se realizó reunión del comité de Celebración del cumpleaños de Bogotá, con la participación de IDRD, IDPC, OFB, Alcaldía Mayor para coordinar las actividades y cronograma a desarrollar. En las actividades de carnaval (Carnaval de la reconciliación, Carnaval niñas y niños, fiestas locales) participaron 214,491 personas. </t>
  </si>
  <si>
    <r>
      <t xml:space="preserve">Concurso Distrital Carnaval de Niños y Niñas ¿Cómo quisiera ser, de dónde vengo, para dónde voy, cómo soy? 30, premios por $195,000,000. Resolución 225 se presentaron 58 propuestas, evaluadas 35 de las cuales. </t>
    </r>
    <r>
      <rPr>
        <b/>
        <sz val="11"/>
        <rFont val="Luxi sans"/>
        <family val="2"/>
      </rPr>
      <t xml:space="preserve"> </t>
    </r>
    <r>
      <rPr>
        <sz val="11"/>
        <rFont val="Luxi sans"/>
        <family val="2"/>
      </rPr>
      <t xml:space="preserve">30 premios otrogados a:  1 Asociación Cultural Colectivo Teatral Luz de Luna. 2. Gimnasio del campo Juan de la Cruz Varela, 3. Comparsa infantil Salesiana – Fundación Educativa don Bosco, 4. Corporación Cultural Ciudad Bolívar, 5. Colegio Inem Francisco de Paula Santander, 6. Fundación Cultural y Artistica Acto Kapital, 7. Centro Educativo Lombardía, 8. Corporación Barro Colorado, 9. Asociación de Arte y Cultura la Esfinge. 10. Corporación Nova Teatro. 11. Colegio Francisco Javier Matiz. 12 Colegio I.E.D. Alfonso López Pumarejo. 13. Corporación “Colombianizarte”, 14. Fe y Alegría de Colombia. 15. Fundación Escuela Superior de Arte y Tecnología ESARETEC. 16. Fundación Artística GEDAM. 17. unión temporal Vientos del sol. 18. Cinestudio “el Túnel”. 19. De Bacatá a Bogotá aldea o ciudad. 20. Colegio Distrital España J.T., 21. IED OEA. 22. La comparsa de los Músicos. 23. Fundación Cultural Ensamble Andromeda. 24. Colegio la Candelaria. 25. Colegio I.E.D. Insituto Técnico Rodrigo de Triana. 26. Union temporal PCJ-Liga de Madres y Padres de familia localidad 16. 27. Colegio Nacional Restrepo Millán, 28. Fundación Cultural del Caribe. 29. Colegio Castilla, 30. Corporación Mira Futuro. El valor del premio asignado por la convocatoria para cada una de esta. s propuestas seleccionadas es de Seis millones quinientos mil pesos ($6.500.000.00). </t>
    </r>
  </si>
  <si>
    <t>Concurso Distrital Carnaval de Niños y Niñas ¿Cómo quisiera ser, de dónde vengo, para dónde voy, cómo soy? , jurados. Ganadores: Ciro Leonardo Gómez, Rosario Montaña, Julio Ferro.</t>
  </si>
  <si>
    <r>
      <t>Concurso distrital escuelas de comparsas:</t>
    </r>
    <r>
      <rPr>
        <b/>
        <sz val="11"/>
        <color indexed="8"/>
        <rFont val="Luxi sans"/>
        <family val="2"/>
      </rPr>
      <t xml:space="preserve"> </t>
    </r>
    <r>
      <rPr>
        <sz val="11"/>
        <color indexed="8"/>
        <rFont val="Luxi sans"/>
        <family val="2"/>
      </rPr>
      <t>7 premios por un total de $105,000,000. Se presentaron 2 propuestas y se declaro desierto por no cumplir con los requisitos.</t>
    </r>
  </si>
  <si>
    <t xml:space="preserve">Elaboración de los lineamientos de la convocatoria concertadamente con el sector. Se lanzaron las modalidades de apoyo técnico y conceptual y apoyo financiero. Lanzamiento de la convocatoria y realización de jornadas informativas con la ciudadanía para atender las inquietudes del proceso.  Recepción y evaluación de las propuestas, viabilización y contratación de 46 proyectos con apoyo financiero, 58 proyectos con apoyo técnico y conceptual.
</t>
  </si>
  <si>
    <t xml:space="preserve">Comunidades étnicas: apoyo a proyectos artísticos de inteŕes público de organizaciones étnicas, comunidades afrodescendientes. Ganadores: Fundación Artística Afrocolombiana Yambambó., Corporación para el desarrollo Afrocolombiano – COPRODEPA. </t>
  </si>
  <si>
    <t>Otros sectores poblacionales: Apoyo a proyectos artísticos de interés público. Ganadores : Fundación cultural Waja, Corporación Ombudsman, Fundación Centro de Rehabilitación para los adultos ciegos CRAC, SENSE internacional (Latinoamérica), Fundación Cero limitaciones ONG, Asociación Colombiana para el Desarrollo de Personas con Discapacidades ASCOPAR:</t>
  </si>
  <si>
    <t>Intercambio entre pares</t>
  </si>
  <si>
    <t>Asesoría a la subdirección de Prácticas Culturales en el desarrollo y seguimiento de la actividad cultural de sectores LGBT y género, Discapacidad; campesinos, artesanos, grupos étnicos y afrodescendientes, grupos etáreos, raizales</t>
  </si>
  <si>
    <t>Apoyo a intercambio entre grupos étnicos raizales a través de proyecto desarrollado por la Organización de la Comunidad Raizal con residencia fuera del Archipiélago de San Andrés, Providencia y Santa Catalina ORFA.</t>
  </si>
  <si>
    <t>Visibilización de Proyectos metropolitanos</t>
  </si>
  <si>
    <t xml:space="preserve">Acción dirigida a visibilizar actividades culturales y artísticas de grupos poblacionales y étnicos. Actividades apoyadas: “Mujeres en escena”, realizada por la Corporación Colombiana de Teatro; Apoyo a la fundación Pluricultural PAKARI para garantizar la realización del proyecto MINGA 2007;  Apoyo a la Fundación de Desarrollo Social, Deportivo y cultural Amanda Sinisterra para la realización del proyecto “Conmemoración, día nacional de la Afrocolombianidad en Bogotá;  Apoyo a la Corporación Colombiana de Teatro CCT, para la realización del proyecto “Siembra en la plaza”(visibilización población desplazada en Bogotá). </t>
  </si>
  <si>
    <r>
      <t xml:space="preserve">Otras actividades realizadas: Semana de la afrocolombianaidad, en el marco marco de la actividad Ferias, fiestas y saberes, la marcha por la ciudadanía plena LGTB a través de personal de logística, ambulancias, paramédicos, baño, bolsas de agua, escenario móvil, trámite de certificados y permisos para el evento. apoyo a los sectores de campesinos, tatuadores y perforadores, discapacidad y artesanos en la elaboración de proyectos de apoyo a estos sectores, por ejemplo foro campesino localidad Usme, encuentro bogotano de tatuadores y perforadores,  gala de la discapacidad, septimazo 7 de diciembre y feria artesanal del 8 al 15 de diciembre.Festival Local de Rock, Festival de Hip-hop de Engativá,  Festival de la libre expresión juvenil, Festival de Break Dance de Bosa, Guitar Words,  Asamblea Distrital de Consejeros de Juventud  Reunión del Equipo Distrital de Apoyo Interinstitucional de Juventud – EDAI Por los niños y las niñas La Literatura se promueve Por los niños y las niñas, Las buenas prácticas se comparten Reunión del Comité Interinstitucional de Adulto Mayor (3) Concierto Musical Antifascismo Centenario Scout I Cumbre de alcaldes y Alcaldesas por los niños y las niñas  Reuniones del Equipo Distrital de Apoyo Interinstitucional de Juventud,  Reuniones del Comité Interinstitucional para Adulto Mayor.  caminata de la solidaridad Septimazo por el Derecho a la Cultura septimazo de cumpleaños Bogotá Septimado del Adulto Mayor Feria productiva y gastronómica Concierto “Bogotá un Motivo Mayor Festival Distrital de la Juventud, Derecho a la Vida IV Feria de Jóvenes en Movimiento Festival de Danza contemporanea Septimazo Colombia al parque  Festival de niñ@s al parque. </t>
    </r>
    <r>
      <rPr>
        <sz val="11"/>
        <color indexed="8"/>
        <rFont val="Luxi sans"/>
        <family val="2"/>
      </rPr>
      <t>Actividades por realizar: MiINGA el cual contempla dos ejes. un encuentro entre los mayores y el intercambio con la ciudadanía, “Diáspora Gitana”,  Semana del adulto mayor. Festival Distrital de la Juventud, Derecho a la Vida IV Feria de Jóvenes en Movimiento audiciones danza contemporanea. Espacio no convencional, escultura Ala Solar Calle 26 Cra 34 Septimazo Colombia al parque: Teatro el parque noche de gala festival de niñ@s al parque Festival de danza urbana: Cómo va la política de juventud en la Administración Garzón. Festival Solidarios Aures II – Suba Encuentro de realizadores audiovisuales alternativos Festival Juvenil de las Culturas Inauguración Casa de Hip-hop en Suba Encuentro Ciudadano sobre descentralización en Bogotá. Encuentro de realizadores audiovisuales alternativos. Reuniones con artesanos Festival Juvenil de las Culturas – San Cristobal FORO: Socialización Ley de discapacidad. El 17 de Octubre Evento Bogotá un cuento de niños Encuentro Local por la Diversidad Cultural Fiesta de Cierre Foro: Los Jóvenes en la Política Local IV congreso Distrital de Personeros  jornadas carnavalera- desfile jornadas precarnavalera Lanzamiento Carnaval de Niñas y Niños Lanzamiento Rock al Parque 2007 Inauguración Casa de Hip-hop en Suba noche de gala Mesa Distrital para Adulto Mayor Reunión para el fortalecimiento de la Cultura para la Ciudadanía Actica de Adultos Mayores. Contando con la participación de 178,381 personas con 132 eventos</t>
    </r>
  </si>
  <si>
    <t>Producir un (1) proyecto de decreto de reformulación del Sistema Distrital de Cultura, con la participación concertada del sector cultural de la ciudad</t>
  </si>
  <si>
    <t>Reforma al Sistema Distrital de Cultura</t>
  </si>
  <si>
    <r>
      <t xml:space="preserve">Las fases para desarrollar la reforma del Sistema Distrital de Cultura fueron: Fase 1) organización y planeación del proceso:  está se cumplió con la propuesta organizativa del proceso de reforma, para lo cual se estableció la conformación de 6 mesas de discusión a saber, artes, patrimonio, etnias, poblaciones, localidades y cultura. Las mesas de trabajo definieron agendas concertadas con representantes del Consejo Distrital de Cultura y la Comisión de Políticas Culturales, además de productos de las sesiones a realizar. Los grupos de artesanos, indígenas, jóvenes, afrocolombianos, pueblo Rom, raizales, LGTB y mujeres iniciaron el proceso de discusión de la organización necesaria para participar en el proceso. Fase 2) ajuste y socialización de diagnósticos: 2.1.1. Preparación, ajuste y compilación de diagnósticos: Estos diagnósticos serán los insumos para las discusiones del proceso de Reforma y son: Estados del Arte de las áreas Artísticas producidos por el OCUB. Diagnósticos Locales elaborados por los ELC e insumos de diagnóstico en las áreas de Patrimonio, étnica y Poblacional. cumplida en su totalidad. 2.1.2. Propuesta de Sistema discutida y concertada para culminar en el mes de noviembre. 2.1.3. Propuesta de Decreto para Estudio y Aprobación para culminar en noviembre. En relación con la fase 2, se adelantó proceso de socialización de los insumos de la reforma con las instancias del Sistema Distrital de Cultura, para lo cual se llevaron a cabo 2 conversatorios. Así mismo, la propuesta de reforma fue presentada a las entidades adscritas y vinculadas, al Instituto de la Participación y la Acción Comunal, a la dirección de Equidad y Políticas Poblacionales de la Secretaría Distrital de Planeación y a la Subsecretaría de Asuntos Locales de la Secretaría de Gobierno, para generar la vinculación de estas entidades al proceso de la reforma del Sistema Distrital de Cultura fase3) construcción colectiva de la propuesta de sistema, fase 4) adopción de la reforma (aprobación de Decreto,fase 5) Socialización de resultados..Para el cumplimiento de esta meta se prepararon, ajustaron y compilaron los diagnósticos y documentos teóricos y conceptuales que sirven de base para las discusiones del proceso de reforma, entre otros documentos se cuenta con los Estados del Arte de las Áreas Artísticas, 20 Diagnósticos Culturales Locales, documentos de diagnóstico de Patrimonio, sectores Étnicos y Poblacionales, también se realizará el acompañamiento de académicos y expertos en asuntos culturales en la construcción de insumos teóricos y conceptuales. Se realizan encuentros de socialización de diagnósticos con sectores  artísticos,  grupos poblacionales, consejeros de cultura, agentes y organizaciones culturales. La Oficina de Comunicaciones de la SCRD implementa el Plan de Medios que permite la socialización del proceso en medios de comunicación comunitarios y masivos; está en elaboración el banner de la Reforma en la página web de la SCRD, en el cual se podrá encontrar toda la información del proceso. La discusión de la reforma del Sistema Distrital de cultura, se implementa a través de la estructura organizativa discutida y aprobada por el Consejo Distrital de Cultura, la cual se dinamiza a través de 6 Mesas Coordinadoras de Trabajo, a saber: Artes, Patrimonio, Étnica, Poblacional, Local y Cultural, integradas por consejeros de cultura, delegados de sectores étnicos y poblacionales, entidades de nivel distrital y alcaldías locales. </t>
    </r>
    <r>
      <rPr>
        <b/>
        <sz val="11"/>
        <rFont val="Luxi sans"/>
        <family val="2"/>
      </rPr>
      <t>Mesa Coordinadora Artes:</t>
    </r>
    <r>
      <rPr>
        <sz val="11"/>
        <rFont val="Luxi sans"/>
        <family val="2"/>
      </rPr>
      <t xml:space="preserve"> Estados del Arte de las áreas Artísticas producidos por el OCUB. Documentos sobre la situación del Campo de las Artes. </t>
    </r>
    <r>
      <rPr>
        <b/>
        <sz val="11"/>
        <rFont val="Luxi sans"/>
        <family val="2"/>
      </rPr>
      <t>Mesa Coordinadora Patrimonio:</t>
    </r>
    <r>
      <rPr>
        <sz val="11"/>
        <rFont val="Luxi sans"/>
        <family val="2"/>
      </rPr>
      <t xml:space="preserve"> Insumos construidos mediante percepción con base en el trabajo de las mesas por áreas. Integrada por  Organizaciones y personas vinculadas al campo del patrimonio material, inmaterial y natural </t>
    </r>
    <r>
      <rPr>
        <sz val="11"/>
        <color indexed="8"/>
        <rFont val="Luxi sans"/>
        <family val="2"/>
      </rPr>
      <t xml:space="preserve">2 Representantes Mesa Local </t>
    </r>
    <r>
      <rPr>
        <b/>
        <sz val="11"/>
        <rFont val="Luxi sans"/>
        <family val="2"/>
      </rPr>
      <t>Mesa Coordinadora Étnica y Poblacional:</t>
    </r>
    <r>
      <rPr>
        <sz val="11"/>
        <rFont val="Luxi sans"/>
        <family val="2"/>
      </rPr>
      <t xml:space="preserve"> Memorias talleres de gestión de cambio,  matriz de síntesis de principales problemáticas de grupos étnicos y poblacionales identificadas en los diagnósticos locales, Estado del Arte Afrocolombianos y Raizales elaborado por el OCUB, insumos de diagnósticos políticas públicas sectoriales. </t>
    </r>
    <r>
      <rPr>
        <b/>
        <sz val="11"/>
        <rFont val="Luxi sans"/>
        <family val="2"/>
      </rPr>
      <t xml:space="preserve">Mesa equipamentos locales: </t>
    </r>
    <r>
      <rPr>
        <sz val="11"/>
        <rFont val="Luxi sans"/>
        <family val="2"/>
      </rPr>
      <t xml:space="preserve">5 representantes de las regionales al Consejo Distrital de Cultura Un representante de la Mesa de Artes Un representante de las Mesas Etnica y Poblacional Un representante de la Mesa de Patrimonio Un representante de los equipamientos públicos.  Un representante de los dueños de equipamientos en el área de cultura por tipos de equipamientos. Un representante dueño de equipamiento en el área de patrimonio por tipos de equipamientos. </t>
    </r>
    <r>
      <rPr>
        <b/>
        <sz val="11"/>
        <rFont val="Luxi sans"/>
        <family val="2"/>
      </rPr>
      <t xml:space="preserve">Mesa Coordinadora Local: </t>
    </r>
    <r>
      <rPr>
        <sz val="11"/>
        <rFont val="Luxi sans"/>
        <family val="2"/>
      </rPr>
      <t xml:space="preserve">Diagnósticos Locales de Cultura. </t>
    </r>
    <r>
      <rPr>
        <b/>
        <sz val="11"/>
        <rFont val="Luxi sans"/>
        <family val="2"/>
      </rPr>
      <t>Encuentros de grupos étnicos</t>
    </r>
    <r>
      <rPr>
        <sz val="11"/>
        <color indexed="8"/>
        <rFont val="Luxi sans"/>
        <family val="2"/>
      </rPr>
      <t xml:space="preserve"> </t>
    </r>
    <r>
      <rPr>
        <sz val="11"/>
        <rFont val="Luxi sans"/>
        <family val="2"/>
      </rPr>
      <t xml:space="preserve">(Cabildo Muisca de Bosa, Cabildo Inga) </t>
    </r>
    <r>
      <rPr>
        <b/>
        <sz val="11"/>
        <rFont val="Luxi sans"/>
        <family val="2"/>
      </rPr>
      <t>Encuentros de grupos poblacionales</t>
    </r>
    <r>
      <rPr>
        <sz val="11"/>
        <color indexed="8"/>
        <rFont val="Luxi sans"/>
        <family val="2"/>
      </rPr>
      <t xml:space="preserve"> </t>
    </r>
    <r>
      <rPr>
        <sz val="11"/>
        <rFont val="Luxi sans"/>
        <family val="2"/>
      </rPr>
      <t xml:space="preserve">(Mujer y Géneros, Artesanos, Personas en Condición de Discapacidad) </t>
    </r>
    <r>
      <rPr>
        <sz val="11"/>
        <color indexed="8"/>
        <rFont val="Luxi sans"/>
        <family val="2"/>
      </rPr>
      <t xml:space="preserve">Reunión mesa poblacional: LGBT Campesinos, discapacidad, artesanos, adulto mayor, mujer y género, mesa local </t>
    </r>
    <r>
      <rPr>
        <b/>
        <sz val="11"/>
        <rFont val="Luxi sans"/>
        <family val="2"/>
      </rPr>
      <t>Actividad el Jueves de la Reforma:</t>
    </r>
    <r>
      <rPr>
        <b/>
        <sz val="11"/>
        <color indexed="8"/>
        <rFont val="Luxi sans"/>
        <family val="2"/>
      </rPr>
      <t xml:space="preserve"> </t>
    </r>
    <r>
      <rPr>
        <sz val="11"/>
        <rFont val="Luxi sans"/>
        <family val="2"/>
      </rPr>
      <t>Encuentro Local por la Diversidad Cultural Adicionalmente se realizan encuentros de discusión con el Consejo Distrital de Cultura, la Comisión de Políticas Culturales y en los Encuentros con la base cultural, para articular y sistematizar la información obtenida con miras a la elaboración de los documentos finales del proceso. Fue sancionado el Decreto 627 por el cual se Reforma del Sistema Distrital de Cultura y se establece el Sistema Distrital de Arte, cultura y Patrimonio,  por parte de la Alcaldía Mayor. La reforma del Sistema Distrital de Cultura, Arte y Patrimonio se implementará a partir de 2008.</t>
    </r>
  </si>
  <si>
    <t>Se realizaron 49 sesiones entre las comisiones de CDC, la comisión de políticas del CDC, reuniones de la mesa de trabajo interna de la SCRD, para presentación, discusión (definir integrantes, variables, fases, estructura organizativa, cronograma) y aprobación reforma SDC. Actualmente se realiza gestión y seguimiento al plan de acción y  sesiones del consejo distrital de cultura. Mesas Sectoriales Concertadas y en funcionamiento ya finalizada en agosto Socialización de Planes sectoriales formulados en Artes, Patrimonio y lineamientos para lo Cultural con las Mesas Coordinadoras para finalizar en noviembre. Mesas Coordinadoras de trabajo: Artes, Patrimonio, étnica, Poblacional y Local Equipamientos Culturales.</t>
  </si>
  <si>
    <t>Estas Mesas de trabajo se han encargado de realizar tres acciones centrales para el proceso de Reforma desde su instalación en los meses de Junio y Julio: Programación de los encuentros sectoriales para la recolección de insumos de diagnóstico y propuestas. Discusión y aprobación de las metodologías para el desarrollo de los procesos de discusión y participación Discusión de los insumos de diagnóstico y articulación de las principales propuestas en documentos para la Reformulación del Sistema Distrital de Cultura, los cuales se vienen construyendo a partir de los componentes de Instancias, Procesos y Espacios de Concertación. Equipamientos Culturales: debe instalarse en el mes de Noviembre con el objetivo de discutir y concertar la propuesta para la creación del Subsistema de Equipamientos Culturaleshan contado con la participación de  297 personas en 41 actividades</t>
  </si>
  <si>
    <t>Realizar la secretaría técnica de 48 espacios de socialización de planes, programas y proyectos del proceso de reforma del Sistema Distrital de Cultura</t>
  </si>
  <si>
    <t>Encuentros de Diálogo</t>
  </si>
  <si>
    <t xml:space="preserve">Los 56 espacios son Consejo Distrital de Cultura 1 (Comisión de Políticas Culturales, Comisión de Seguimiento y Control Social, Comisión de Concertación) 6 Mesas Coordinadoras de Trabajo, 6 Consejos de áreas Artísticas (danza, música, audiovisuales, literatura, artes plásticas y arte dramático) 6  Espacios del Grupo étnico Indígenas (5 Cabildos y ONIC) 1 Espacio con Grupo étnico Afrocolombianos, 1 Espacio con Grupo étnico Pueblo Rom, 1 Espacio con Grupo étnico Raizal,, Espacio con 8 Grupos Poblacionales (Cultura Festiva, Artesanos, Tatuadores, Campesinos, Personas en Condición de Discapacidad, mujer y Géneros, LGBT, jóvenes y adulto mayor) 8 20 Espacios de discusión Locales. CLC. 5 Espacios de discusión Regionales 1 Espacio Distrital de Socialización. </t>
  </si>
  <si>
    <t xml:space="preserve">Sesión Comisión de Seguimiento CDC, Encuentro Distrital ARTES PLÁSTICAS, Encuentro Distrital ARTES PLÁSTICAS,Reunión Mesa Distrital DiscapacidadEncuentro Distrital LITERATURA, Asamblea Interlocal Regional 4, Reunión preparatoria Regional 3, Reunión MESA ARTESANOS Encuentro Distrital MUSICA Encuentro Distrital DANZA Asamblea Interlocal Regional 5 Asamblea Interlocal Regional 5 Reunión Empalme nuevos consejeros CDC Reunión Mesa de Artesanos Reunión preparatoria Proceso de Elección La Candelaria Reunión preparatoria Regional 2, Reunión preparatoria Regional 4. Elección representante de artes danzarias. A la octubre 31 van realizadas 53 reuniones en las cuales han participado 746 personas
</t>
  </si>
  <si>
    <t xml:space="preserve">Los Consejeros vigentes son: Consejo Distrital de Cultura: 30.  Consejos de áreas Artísticas: Arte Dramático (10), Artes Plásticas (5), Artes Audiovisuales (6), Danza (9), Literatura (10), Música (12). Consejos Locales de Cultura:  Usaquén (15), Chapinero (16), SantaFe (10), San Cristóbal (13), Usme (22), Tunjuelito (14), Bosa (20), Kennedy (6), Fontibón (16), Engativá (19), Suba (20), Barrios Unidos (8), Teusaquillo (21), Martires (12), Antonio Nariño (22), Puente Aranda (22), La candelaria (16), Rafael Uribe Uribe (30), Ciudad Bolívar (21) y Sumapaz (14). Se realizaron los diagnósticos serán distribuidos a las Alcaldesas Locales, los Consejos Distrital, de áreas artísticas y Locales de Cultura, las mesas sectoriales y poblacionales de la reformulación del Sistema Distrital de Cultura, la Subsecretaría de Asuntos Locales, Dirección de Planeación de la SCRD y Secretaría de Hábitat. Entre el mes de Noviembre y principios de diciembre, se realizaron 87 espacios de discusión con representantes de la base cultural de la ciudad y 6 sesiones de discusión internas en la SCRD para la elaboración de los documentos finales del proceso. </t>
  </si>
  <si>
    <t>Entre los meses de julio y diciembre, se trabajó en cerca de 128 espacios de discusión con la base cultural de la ciudad, que se han ido reportando mensualmente y se contó con la participación de más de 4000 personas en el proceso, sin contar los espacios de discusión internos de la SCRD.</t>
  </si>
  <si>
    <t>Incorporar 5 procedimientos y protocolos para el fortalecimiento de los proceso culturales en los proyectos de inversión de las localidades</t>
  </si>
  <si>
    <t>Fortalecimiento a la cultura local</t>
  </si>
  <si>
    <t>Acompañamiento a la gestión cultural local</t>
  </si>
  <si>
    <r>
      <t xml:space="preserve">protocolos: </t>
    </r>
    <r>
      <rPr>
        <b/>
        <sz val="11"/>
        <rFont val="Luxi sans"/>
        <family val="2"/>
      </rPr>
      <t>Se diseñaron en un 100</t>
    </r>
    <r>
      <rPr>
        <sz val="11"/>
        <rFont val="Luxi sans"/>
        <family val="2"/>
      </rPr>
      <t xml:space="preserve">%, lo siguientes procedimientos: 1. Concertación, diseño, implementación y evaluación de líneas estrategicas de fomento: ESTIMULOS LOCALES. 2 Concertación, diseño, implementación y evaluación de líneas estrategicas de fomento: APOYOS CONCERTADOS LOCALES. 3. Concertación, diseño, implementación y evaluación de líneas estrategicas de fomento: INTERCAMBIO ENTRE PARES LOCALES. 4. Concertación, diseño, implementación y evaluación de líneas estrategicas de fomento: ALIANZAS ESTRATEGICAS LOCALES E INTERLOCALES. 5 Procedimientos para concertar el anteproyecto de presupuesto en materia cultural. 6. Procedimientos y lineamientos para fortalecer la participación del sctor cultural en los Encuentros Ciudadanos 2008. Procedimientos </t>
    </r>
    <r>
      <rPr>
        <b/>
        <sz val="11"/>
        <rFont val="Luxi sans"/>
        <family val="2"/>
      </rPr>
      <t xml:space="preserve">diseñados en un </t>
    </r>
    <r>
      <rPr>
        <sz val="11"/>
        <rFont val="Luxi sans"/>
        <family val="2"/>
      </rPr>
      <t xml:space="preserve"> </t>
    </r>
    <r>
      <rPr>
        <b/>
        <sz val="11"/>
        <rFont val="Luxi sans"/>
        <family val="2"/>
      </rPr>
      <t>90%</t>
    </r>
    <r>
      <rPr>
        <sz val="11"/>
        <rFont val="Luxi sans"/>
        <family val="2"/>
      </rPr>
      <t xml:space="preserve"> 1. Procedimientos para concertar la inversión de la SCRD en las Localidades. 2. Procedimientos para fortalecer el proceso de participación cultural local. 3 Planes Locales de Cultura.</t>
    </r>
  </si>
  <si>
    <t>Para adelantar el acompañamiento a la gestión cultural local, la SCRD cuenta con un equipo de asesores locales, 20 promotores de fortalecimiento local uno por localidad, 20 profesionales de apoyo uno por localidad y 10 técnicos de apoyo en las localidades de sumapaz ciudad bolivar, barrios unidos, suba, engativa, kennedy usme, san cristobal. Los espacios programados, que se vienen acompañando y que se van a acompañar en la formulación concertada de políticas y programas del campo cultual son: Consejo Distrital de Cultura, Comisión de Políticas Culturales, 6 Mesas Coordinadoras de Trabajo, 6 Consejos de Áreas Artísticas (danza, música, audiovisuales, literatura, artes plásticas y arte dramático), 6 Espacios del Grupo Étnico Indígenas (5 Cabildos y ONIC), Espacio con Grupo Étnico Afrocolombianos, Espacio con Grupo Étnico Pueblo Rom, Espacio con Grupo Étnico Raizal, Espacio con 8 Grupos Poblacionales (Cultura Festiva, Artesanos, Tatuadores, Campesinos, Personas en Condición de Discapacidad, mujer y Géneros, LGBT, jóvenes y adulto mayor), 20 Espacios de discusión Locales. CLC., 5 Espacios de discusión Regionales, 1 Espacio Distrital de Socialización.</t>
  </si>
  <si>
    <t>Procomún convenio 428 de 2006 La Fundación Imago ganadora de los premios de formación en gestión cultural y enprendimiento presentaron su propuesta en reunión de equipos para acompañar el proceso de convocatoria, ya que la ejecución es de carácter distrital. Reuniones del Consejo Local de Cultura CLC (324), Reuniones de formulación de políticas (179). Participación en los Consejo local de política social CLOPS (144), Participación en los Equipo local de apoyo interistitucional ELAI (66) Consejos de discapacidad (65) consejos de gobierno (42), Comité Interinstitucional para la  Participación Local CLIP (30). Consejo asesor políticas educativa local CAPEL (11) Participación en Otros espacios locales (190). comité Interinstitucional de la política Rural (5), Seguimiento Fondo de Desarrollo Local FDL (13). Contando con una participación de 30,615 personas</t>
  </si>
  <si>
    <t xml:space="preserve">Los Centros de Información Cultural han adelantado las labores de socialización y divulgación de las actividades y procesos culturales en las Localidades de San Cristóbal, Usme, Bosa, Kennedy, Engativa, Suba, Barrios Unidos, Ciudad Bolívar y Sumapaz, a través de las siguientes estrategias: Boletín Virtual: semanalmente se diseñan y circulan los boletines virtuales de cada uno de los centros de información. Atención al público: Los centros atienden en promedio 200 personas semanalmente. Consolidación de bases de datos: Mensualmente los centros actualizan las bases de datos culturales de las localidades. Carteleras y periódicos murales. Han atendido 55,015 personas </t>
  </si>
  <si>
    <t>Apoyo a procesos de organización local</t>
  </si>
  <si>
    <t xml:space="preserve">Apoyos a casas de la cultura: Apoyo a la Fundación Cultural el Contrabajo para desarrollar el proyecto “Dinamización Casa de la Cultura Matriz de Tunjuelito 2007”; Apoyo a la Corporación Casa de la Cultura de Ciudad Hunza para desarrollar el proyecto “ Fortalecimiento a la gestión de casas de la cultura de la localidad de Suba 2007”; Apoyo a la Fundación Ayudemos al Bienestar del Abuelo las Orquídeas para desarrollar el proyecto “Fortalecimiento a las casas de la cultura de Ciudad Bolívar”; Apoyo a la Corporación Cultural la Esfinge para desarrollar el proyecto “Fortalecimiento a las casa de la cultura”; Apoyo a la Corporación Mira Futuro de Puente Aranda para desarrollar el proyecto “Casa de la cultura Puente Aranda 2007” Apoyo a la Junta de Acción Comunal Barrio la Macarena para realizar el proyecto “Casa de la cultura localidad de Santa Fe, fase 1: Caracterización y diagnóstico”; Apoyo al Museo del Cuero Antonio Nariño para desarrollar el proyecto “Fortalecimiento a las casas de la cultura de Antonio Nariño”; Apoyo a la Casa de la Cultura de Suba; apoyo a la Casa de la Cultura de Fontibón; Apoyo a la Casa de la Cultura de Engativá.  Actividades culturales en las casas de casas de la Cultura en las Localidades de Fontibón, Suba, Engativá, Usaquen, Tunjuelito, Barrios Unidos, Antonio Nariño, Puente Aranda, Ciudad Bolívar y Sumapaz. Se realizaron 324 reuniones en las casas de la cultura contando con la participación de 6,424 personas. </t>
  </si>
  <si>
    <t>Apoyo a la fundación colombiana para el fomento del deporte, la recreación y la educación física FUNDEPORTES, para la realización del proyecto Celebración del día de la cultura, el arte y el patrimonio rural.</t>
  </si>
  <si>
    <t>Se han realizado 55 evento en el marco de los Apoyos concertados contando con la participación de 16,468 personas</t>
  </si>
  <si>
    <t>Fomento a las dimensiones del campo cultural, artístico y del patrimonio</t>
  </si>
  <si>
    <t>recorrido zona rural, concierto escuela de formación, reunión interinstitucional canal capital, feria del patrimonio cultural, feria afrocolombiana, mesa de investigación, foro local comunicaciones, Localizate en la media torta: Fontibon alcaldía local, Localizate en la media torta: Reuniones de concertacion convocatoria ”Las Localidades se visten de fiesta. con un total de 82 actividades con la participación de 3,326 personas</t>
  </si>
  <si>
    <t>Carnaval Fiesta en la Localidad: Concurso A: creación artística local. 44 PREMIOS. $264,000,000. Resolución 423, se presentaron  84 propuestas, a evaluación 66 siendo ganadores 22 de las propuestas: cada uno con $6,000,000 y se declaran desiertas 22 premios  concurso B: Circuitos de visibilización de la  cultura y el arte local. 9 PREMIOS $495,000,000. Resolución 429, 30 inscritos,  26 propuestas cumplieron requisitos para ser evaluadas por el jurado, ganadores: 1. Eventos y producciones de Raca Mandaca, 2. Corporación Arte Libre, 3. Asociación Ambiental Rekako kuera, 4.. Corporación la Tribu, 5. Arkadia Colombia unión temporal,  6. Asociación Cultural Espacios de Vida. cada una con $ 55,000,000 desiertos 3 premios. Concurso B: Línea de circulación: Premio entre  Saberes locales. 1 PREMIO. $ 25,000,000. Resolución 438. 4 proyectos inscritos y evaluados. Asociación Teatral Teatrova.  Concurso C: Línea de formación Premio  Tejedores de Sociedad Local. 7 PREMIOS $224,000,000. Resolución 424. se presentaron 22 propuestas que al ser evaluadas dieron como ganadores a: Areas artísticas: 1, corporación arte libre, 2, Asociación Cultural Colectivo Teatral Luz de Luna,  3. Corpocultura Alter Ego, 4. Asociación de Licenciados en Danza y Teatro ASOLDYT, 5. Asociación de Comunicadores Populares Somos Red, 6. Fundación Cultural Tea Tropical. Cada uno con $32,000,000. concurso Formación de redes de comunicadores: Organización Voces Nuestras EAT $3,000,000. concurso Formación en danza urbana video y fotografía:  Summun Draco $14,000,000. concurso Formación en artes circences verjon bajo: unión temporal mi circo $3,500,000  Concurso c: linea de formación premio  formación a formadores -tejedores de sociedad local. 5 PREMIOS. $25,000,000 Resolución 422. declarados desiertos 3 de los premios para las regionales 2,3 y 4, por no cumplir requisitos de la convocatoria,  ganadores: Fundación Teatro en Azul, Fundación Artística Madeja de Luna. Cada uno con $5,000,000.  Concurso C: Linea de formación Premio  formación en procesos de Gestión de cultura local. 5 PREMIOS $150,000,000. Resolución 440. se presentaron 5 propuestas que pasaron a evaluación de las cuales terminaron como ganadores: Asociación de Licenciados en Danzas y Teatro de la Universidad Antonio Nariño, Corporación Generadores de Cultura y Comunicación Audiovisual Genneca,  cada uno con $ 30,000,000 y 3 premios declarados desiertos para las regionales 1, 2 y 4.  Concurso C: línea de formación Premio  Localidades Líderes. 5 PREMIOS $150,000,000. Resolución 421 ganadores. no se presentaron propuestas para la regional 1, 3, 4 y 5 declaradas desiertas, ganadora regional 2 Fundación para la Cultura y la Paz Social IMAGO, premio $30,000,000 Concurso C: línea de formación Premio  Localidades emprendedoras, 1 PREMIO. $40,000,000. Resolución 425. ganadores Fundación para la Cultura y la Paz Social IMAGO. Se presentaron 4 propuestas a evaluación del jurado.  Concurso C: línea de formación Premio  Tejedores de sociedad – Derechos culturales sin fronteras. 7 PREMIOS. $57,000,000. Resolución 429. ganadores:  Fundación Cultural Summon Draco, unión temporal José Alfredo Duran y Myriam del Carmen Saldaña, unión temporal Artistas por Tunjuelito, unión temporal Supreme Crew, cada uno con $12,000,000. desiertos 3 premios  Concurso C: línea de formación Premio  Tejedores de sociedad – Formando los saberes de la calle. 1 PREMIO. $15,000,000. Resolución 420. se presentaron 4 propuestas de la cual resulto ganadora la Corporación de Teatro producciones el MIMO.</t>
  </si>
  <si>
    <t>Los talleres de Tejedores de sociedad desarrollados en el marco de la convocatoria “Localidades culturalmente activas”, se articulan con las escuelas de formación local financiadas por los Fondos de Desarrollo Local, con el fin de complementar la oferta de formación. Esta estrategia permite a las localidades  posicionar el tema de formación e incorporar recursos económicos, infraestructura y talento humano propio de la localidad, para lograr mayor cobertura y fortalecimiento de los programas establecidos.  
En 2007, en el marco de la convocatoria "Localidades culturalmente activas", se desarrollan 71 talleres de formación artísticas en las áreas de música, danza, arte dramático, artes plásticas, literatura y audiovisuales y formación en emprendimiento cultural y gestión cultural, en las 20 localidades del Distrito Capital, beneficiando a 1944 jóvenes. Complementario a la formación artística se realizaron 12 talleres de cultura política para fortalecer los procesos de organización, participación, liderazgo y resolución pacífica de conflictos,  con la participación de 1.044 jóvenes.</t>
  </si>
  <si>
    <r>
      <t>Concurso distrital carnaval de la reconciliación para la convivencia 2007, 50 premios con total de $600,000,000. se presentaron 78 propuestas de las cuales se evaluaron todas resultaron</t>
    </r>
    <r>
      <rPr>
        <b/>
        <sz val="11"/>
        <rFont val="Luxi sans"/>
        <family val="2"/>
      </rPr>
      <t xml:space="preserve"> </t>
    </r>
    <r>
      <rPr>
        <sz val="11"/>
        <rFont val="Luxi sans"/>
        <family val="2"/>
      </rPr>
      <t xml:space="preserve">50 premios otorgados a:
1. Fundación para las artes plásticas y escénicas Reciclarte. 2. Fundación cultural Meligante Teatro. 3. Colectivo Artístico Experimental Transeúnte. 4 Asociación Cultural Carretaca Teatro. 5. Asociación de Arte y Cultura la Esfinge. 6. Corporación DC_Arte. 7. Corporación Barro Colorado. 8. Asociación Folklórica “Palos, Cuerdas y Kotizas – PCK”. 9. Asociación Cultural Colectivo Teatral Luz de Luna. 10. Cooperativa Juvenil de Arte y Cultura de Ciudad Bolívar “Creando Futuro”. 11. Fundación Cultural el Contrabajo. 12. Odeón Corporación Cultural. 13. Fe y Alegría de Colombia.  14. Fundación Cultural Chiminigagua. 15. Fundación Cultural Teatro Experimental Fontibón TEF. 16. Corporación Cultural de Danza y Teatro. 17. Organización de Adultos Mayores el Abuelo. 18. Corporación de Danza y Teatro Sueño Mestizo. 19. Disidencia Carnaval Universitario. 20. Comparsa de los Músicos. 21. Unión Interdisciplinaria para la Creación y Desarrollo de la Cultura Festiva. 22. Consorcio Titiri Clown. 23. Corporación Cultural Teatro del Sur. 24. Fundación Cultural y Artística Acto kapital. 25. Fundación CVX, 26.  Fundación Folclórica Yurupari. 27. Asociación Compañía Americadanza grupo cultural. 28 asociación cultural Adra. 29. Corporación cultural Ciudad Bolívar. 30. Fundación cultural para el desarrollo de las artes “Araneus”. 31. Corporación Ombudsman. 32 cinestudio “el túnel”, 33. R.A.P. (revolución artística popular). 34. Fundación Artística Gedam, 35. De Bacatá a Bogotá aldea o ciudad, 36. Fundación Colombia bella, 37. Danzantes y músicos Andinos Bogotá / Oscar Daniel Rodríguez Garzón, 38 Corporación “Colombianizarte”, 39. unión temporal Manigua, 40 Fundación Cultural del Caribe, 41 fundación corporación encuentros boyacenses, 42. Universidad Nacional de Colombia, 43. Sayariy “América Ancestral”, 44 fundación artística afrocolombiana yambambó, 45 corporación de teatro y cultura acto latino, 46. Corporacion socio cultural de trabajo Gota de Luz. 47. Corporación de Teatro Producciones el Mimo. 48. Fundación Pluricultural Pakari, 49. Grupo Outside, 50. Empresa turística y cultural candelaria. El valor del premio asignado por la convocatoria para cada una de estas propuestas seleccionadas es de doce  millones de pesos ($12’000.000.00). </t>
    </r>
  </si>
  <si>
    <t>En las fiestas de carnaval participaron 214.491 personas en los 49 eventos asociados con los ganadores de los carnavales</t>
  </si>
  <si>
    <r>
      <t xml:space="preserve">Concurso localidades culturalmente activas. Se presentaron 175 propuestas de las cuales se evaluaron 149 resultando ganadoras 49 agrupaciones de las siguiente forma. </t>
    </r>
    <r>
      <rPr>
        <sz val="11"/>
        <color indexed="8"/>
        <rFont val="Luxi Sans"/>
        <family val="2"/>
      </rPr>
      <t>Concurso A: creación artística local. (22) ganadores Resolución 423, se presentaron  84 propuestas, a evaluación 66 siendo ganadores: localidad Engativá: 1. C</t>
    </r>
    <r>
      <rPr>
        <sz val="11"/>
        <rFont val="Luxi Sans"/>
        <family val="2"/>
      </rPr>
      <t>entro de Artes Escénicas Candileja. 2. Asociación Artística Titirimimo. 3. Corporación Teatro del Cuerpo. desiertos 1 premio.</t>
    </r>
    <r>
      <rPr>
        <sz val="11"/>
        <color indexed="8"/>
        <rFont val="Luxi Sans"/>
        <family val="2"/>
      </rPr>
      <t xml:space="preserve"> Localidad Ciudad Bolivar, ganadores: Sigma Cirque, Pies de Sol, Cuyeca a Obsun, 1 premio desierto. Localidad San Cristóba, ganadoresl: Grupo de Danza Hutza Mara. Cara y Sello. tres premios desiertos. Localidad Bosa, ganadores: Agrupación Anvar. José Alfredo Duran. 7ma Zona. Fundación Cultural Summun Draco. Localidad Fontibón, ganadores: proyecto Posee Leonardo Marino y Sandra Lizarazo. Teatro Experimental Fontibón. Localidad Tunjuelito, ganadores: Siembrarte. Localidad Barrios, ganadores:  Unidos Alborada Tiempo Azul. Localidad Mártires, ganadores: Corporación Pluricultural Namaku, consorcio Góndola Teatro. cada uno con $6,000,000. desierta 22 premios. Concurso B. Circuitos de visibilización de la cultura y el arte local, Se premia 1 propuesta por cada una de las localidades con la suma de $55'0. Resolución 429, ganadores (6). 30 inscritos, 26 pasaron a evaluación del jurado, ganadores:  1 eventos y Localidad Usaquén: Producciones de Raca Mandaca, Localidad candelaria corporación arte libre, Localidad Puente Aranda: Asociación ambiental rekako kuera. Localidad Usme: Corporación la Tribu. Localidad Antonio Nariño.: Arkadia unión temporal. localidad Kennedy. Asociación Cultural Espacios de Vida. Desiertos Fontibón, Sumapaz, Tunjuelito. Concurso B: Línea de circulación Premio entre Saberes locales Encuentro de saberes entre profesionales de artes y aficionados de la Localidad Santa Fe, Intercambio de saberes de arte dramático para profesionales y comunitario de Localidad Santa Fé, Saberes entre profesionales de las artes y aficionados de la localidad,  Resolución 438. ganadores (1) Ganadora Asociación cultural Teatrova. $25,000,000. Concurso C: Línea de formación Premio Tejedores de sociedad Local Resolución 424. se presentaron 22 propuestas que al ser evaluadas dieron como ganadores: áreas artísticas (6): Corporación Arte Libre, Asociación Cultural Colectivo Teatral Luz de Luna, Corpocultura Alter Ego, Asociación de Licenciados en Danza y Teatro ASOLDYT, Asociación de Comunicadores Populares Somos Red. Fundación Cultural Tea Tropical. cada uno con $33'000,000. Ärea Redes de comunicadores (1): Organización Voces Nuestras EAT. 3'000,000. Formación en danza urbana(1). Summun Draco con $14,000,000. Artes circenses Verjón Bajo (1): unión temporal Mi Circo. 3,500,000. Concurso c: linea de formación premio formación a formadores -tejedores de sociedad local. Resolución 422. declarados desiertos 3 de los premios para las regionales 2,3 y 4. Ganadores (2): Fundación Teatro en Azul, Fundación Artística Madeja de Luna. Cada uno con $5,000,000. Concurso C: Linea de formación Premio formación en procesos de Gestión de cultura local. Resolución 440. se presentaron 5 propuestas que pasaron a evaluación de las cuales terminaron como ganadores (2): Asociación de Licenciados en Danzas y Teatro de la Universidad Antonio Nariño,  G</t>
    </r>
    <r>
      <rPr>
        <sz val="11"/>
        <rFont val="Luxi Sans"/>
        <family val="2"/>
      </rPr>
      <t xml:space="preserve">eneradores de Cultura y Comunicación Audiovisual Genecca.  </t>
    </r>
    <r>
      <rPr>
        <sz val="11"/>
        <color indexed="8"/>
        <rFont val="Luxi Sans"/>
        <family val="2"/>
      </rPr>
      <t>Concurso C: línea de formación Premio Localidades Líderes Resolución 421. no se presentaron propuestas para la regional 1, 3, 4 y 5 declaradas desiertas, ganadora regional 2 (1). Fundación para la Cultura y la Paz Social IMAGO, premio $30,000,000. Concurso C: línea de formación Premio Localidades emprendedoras 1 PREMIO. $40,000,000. Resolución 425. ganadores (1) Fundación para la Cultura y la Paz Social IMAGO. Se presentaron 4 propuestas a evaluación del jurado. Concurso C: línea de formación Premio Tejedores de sociedad – Derechos culturales sin fronteras Resolución 429. ganadores (4) Fundación Cultural Summon Draco, Unión Temporal José Alfredo Duran y Myriam del Carmen Saldaña, unión temporal Artistas por Tunjuelito, unión temporal Supreme Crew, cada uno con $12,000,000. desiertos 3 premios.  Concurso C: línea de formación Premio Tejedores de sociedad – Formando los saberes de la calle 1 PREMIO. $15,000,000. Resolución 420. se presentaron 4 propuestas de la cual resulto ganadora la Corporación de Teatro Producciones el MIMO.</t>
    </r>
  </si>
  <si>
    <t>Jurados convocatoria localidades culturalmente activas: Ganadores: Carlos Agudelo; Eduardo Ruiz, María Valencia; Félix Báez; Adriana Osorio; Federico Saretzki; José Cristancho; Javier Torres; Adriana Roa; Caludia Vargas; Pedro Rozo; Diana Aldana; William Morales; Lilianan Parada; Adelaida Corredor; Sandra Corzo; Claudia Ramírez; Diana Mora; Hernán cobos, Betriz Velásquez; Erika Amorocho; Angela Peña; Ricardo Gómez; Israel Rodríguez; Yeins Díaz; Marco Rodríguez; John Vargas.</t>
  </si>
  <si>
    <r>
      <t>Alianzas estratégicas:</t>
    </r>
    <r>
      <rPr>
        <b/>
        <sz val="11"/>
        <color indexed="8"/>
        <rFont val="Luxi sans"/>
        <family val="2"/>
      </rPr>
      <t xml:space="preserve"> </t>
    </r>
    <r>
      <rPr>
        <sz val="11"/>
        <color indexed="8"/>
        <rFont val="Luxi sans"/>
        <family val="2"/>
      </rPr>
      <t>Se firmaron los siguientes convenios: Con la Asociación de Cabildos Indígenas ASCAI para la realización del proyecto “Acciones y proyectos de trabajo que se pueden abordar conjuntamente entre los cabildos y las organizaciones indígenas de Bogotá”; Con el Cabildo Indígena Inga para la realización del proyecto “Ruta pedagógica para la construcción de la memoria oral y artística de los niños, jóvenes pertenecientes a la comunidad indígena en Bogotá”; Con el Resguardo Indígena Kankuamo para realizar el proyecto “Fortalecimiento de la memoria ancestral, las expresiones culturales propias y protección de la sabiduría ancestral del pueblo Kamkuamo” y “Jornada de muestra de danza ritual y populares del pueblo Tabu Hmáatimasa”; con la Corporación promotora cultural de personas con limitaciones CORPROCULTURAL para realizar el proyecto “Fortalecimiento a la formación de artistas y gestores culturales en condición de discapacidad”.</t>
    </r>
  </si>
  <si>
    <t>Apoyo a grupos artísticos locales: Presentación artística de 24 grupos de los géneros de música, danza y teatrio, de mejor presentación en los diferentes encuentros de ls regionales locales del proyecto “Localízate en la Media Torta”. Presentación artística de 15 grupos en los géneros de música, danza y teatro de acuerdo con la concertación realizada por los consejos locales de cultura que conforman la regional 5, en el marco de la acción “Localízate en la Media Torta”. Apoyo a la realización de actividades culturales que hacen parte del programa Ferias, fiestas y saberes populares, específicamente del pacífico colombiano. Apoyo a la realización de actividades culturales que hacen parte del programa Ferias, fiestas y saberes populares, específicamente del Tolima Grande.  Presentación artística de 12 grupos en los géneros de música, danza y teatro de acuerdo con la concertación realizada por los consejos locales de cultura que conforman la regional 1, en el marco de la acción “Localízate en la Media Torta”. Presentación artística de 12 grupos en los géneros de música, danza y teatro de acuerdo con la concertación realizada por los consejos locales de cultura que conforman la regional 2, en el marco de la acción “Localízate en la Media Torta”</t>
  </si>
  <si>
    <t>Participación, organización y descentralización cultural</t>
  </si>
  <si>
    <t>Mantenimiento y sostenimiento de infraestructura cultural pública (235)</t>
  </si>
  <si>
    <t xml:space="preserve">Adecuar  y  mantener 6 sedes y espacios académicos, culturales y administrativos y garantizar su operación </t>
  </si>
  <si>
    <t>Costos de operación</t>
  </si>
  <si>
    <t xml:space="preserve">Se garantizan los servicios de vigilancia,  aseo y cafetería en todas las sedes a cargo de la SCRD, en el transcurso de la vigencia. Se contrató el servicio de seguros de la Entidad. </t>
  </si>
  <si>
    <t>Mantenimiento sedes</t>
  </si>
  <si>
    <r>
      <t>Se contrataron los siguientes servicios para las sedes</t>
    </r>
    <r>
      <rPr>
        <sz val="11"/>
        <rFont val="Luxi sans"/>
        <family val="2"/>
      </rPr>
      <t>: Mantenimiento equipos electrónicos con suministro de repuestos para las sedes. Mantenimiento de equipos de ventilación con suministro de repuestos. Mantenimiento General de Gabinetes y equipos contra incendio con suministro de repuestos. Mantenimiento extintores y recarga  con suministro de repuestos. Mantenimiento de instalaciones eléctricas, sanitarias y reparaciones locativas para diferentes sedes a cargo de la Secretaría. Moto bombas con repuestos. Mantenimiento de aparatos telefónicos, fax, instalaciones telefónicas, suministro de aparatos y suministro de repuestos para las sedes. Mantenimiento de la cerrajería de los muebles de la entidad. Mantenimiento y cambio de claves cajas fuertes. Mantenimiento y reparación de proyectores especializados escenarios a cargo de la Secretaría. (cinemateca  y planetario). Mantenimiento, adecuación y acometidas nuevas para las sedes de la Secretaría. en lo referente al sistema eléctrico. independización de las redes de aguas lluvias y aguas residuales en el edificio la media torta. Mantenimiento de tapetes. Mantenimiento detectores de humo y alarma contra incendio. Mantenimiento del Escenario Móvil.</t>
    </r>
  </si>
  <si>
    <t>Organización del archivo</t>
  </si>
  <si>
    <t xml:space="preserve">Se adelanta el proceso de Microfilmación del Archivo Genera de la Secretaría.
</t>
  </si>
  <si>
    <t>Dotación</t>
  </si>
  <si>
    <r>
      <t xml:space="preserve">Se contrataron las siguientes dotaciones: suministro de Bombilleria convencional y especializada para las diferentes sedes de la entidad. Suministro de elementos de ferretería y eléctricos para sedes y proyectos a desarrollar por parte de la entidad. Suministro e instalación de vidrios y espejos. Tiras antideslizantes. Feria del libro. Compra de muebles y sillas. </t>
    </r>
    <r>
      <rPr>
        <sz val="11"/>
        <color indexed="8"/>
        <rFont val="Luxi sans"/>
        <family val="2"/>
      </rPr>
      <t>C</t>
    </r>
    <r>
      <rPr>
        <sz val="11"/>
        <rFont val="Luxi sans"/>
        <family val="2"/>
      </rPr>
      <t xml:space="preserve">ompra de video beam. Compra teatro digital planetario.
</t>
    </r>
  </si>
  <si>
    <t>Realizar acciones de mejoramiento de las condiciones de seguridad en 1 sede a cargo de la Secretaría de Cultura, Recreación y Deporte</t>
  </si>
  <si>
    <t>Mejoramiento de la infraestructura</t>
  </si>
  <si>
    <t>Intervención de la Casona de la Media Torta</t>
  </si>
  <si>
    <t>Se realizaron las siguientes actividades: Actualización del proyecto de Restauración de la Casona y su respectiva interventoría. Adecuación acústica de la Sede principal de la Secretaría. Interventoría de la realización de la adecuación acústica de la Sede principal de la Secretaría y su interventoría. Estudio vulnerabilidad sísmica sede principal del instituto y su interventoría técnica y administrativa. contrato del arquitecto de apoyo a la dirección gestión corporativa. Realización de reparaciones en la cubierta del planetario y reemplazo de las bajantes del costado oriental y la interventoría técnica y administrativa. Reparación en la cubierta de la Asab el pago se realiza por indemnización de la compañía de seguros. interventoría técnica y administrativa de la intervenciones hidrosanitaras de la mediatorta. interventoría independización de redes en la mediatorta y reparaciones en la cubierta del planetario.</t>
  </si>
  <si>
    <t>Seguridad de sedes y Escenarios</t>
  </si>
  <si>
    <t xml:space="preserve">se realizó adición al contrato de vigilancia de las sedes y escenarios de la SCRD. </t>
  </si>
  <si>
    <t>Implementar y poner en marcha 3 herramientas informáticas de administración de los recursos tecnológicos de la entidad.</t>
  </si>
  <si>
    <t>Sistematización</t>
  </si>
  <si>
    <t>Renovación tecnológica</t>
  </si>
  <si>
    <r>
      <t xml:space="preserve">Herramientas implementadas y puestas en marcha : </t>
    </r>
    <r>
      <rPr>
        <b/>
        <sz val="11"/>
        <rFont val="Luxi sans"/>
        <family val="2"/>
      </rPr>
      <t xml:space="preserve">Herramienta de autenticación centralizada (LDAP). </t>
    </r>
    <r>
      <rPr>
        <sz val="11"/>
        <rFont val="Luxi sans"/>
        <family val="2"/>
      </rPr>
      <t xml:space="preserve">Se implementó y puso en marcha el sistema centralizado de autenticación LDAP con el cual se facilitó la administración de usuarios de red, y se evita tener que administrar diferentes claves de acceso por cada aplicación o servicio informático de red. </t>
    </r>
    <r>
      <rPr>
        <b/>
        <sz val="11"/>
        <rFont val="Luxi sans"/>
        <family val="2"/>
      </rPr>
      <t xml:space="preserve">Software de control de versiones. </t>
    </r>
    <r>
      <rPr>
        <sz val="11"/>
        <rFont val="Luxi sans"/>
        <family val="2"/>
      </rPr>
      <t xml:space="preserve">Se implementó sistema  CVS de control de versiones con el cual desde el Grupo Interno de Sistemas se almacena los programas fuentes de las aplicaciones corporativas y se tiene control de todas las modificaciones realizadas al mismo, permitiendo restaurar versiones anteriores y poder determinar los cambios introducidos en los sistemas. El </t>
    </r>
    <r>
      <rPr>
        <b/>
        <sz val="11"/>
        <rFont val="Luxi sans"/>
        <family val="2"/>
      </rPr>
      <t>Software control de proyectos</t>
    </r>
    <r>
      <rPr>
        <sz val="11"/>
        <rFont val="Luxi sans"/>
        <family val="2"/>
      </rPr>
      <t xml:space="preserve"> se instaló, configuró y paramentrizó software gestor de proyectos DOT PROJECT, con el cual se permite realizar gestión de proyectos en red, alimentado por múltiples usuarios, permitiendo realizar este proceso de manera participativa y colaborativa. Pendiente por realizar proceso de capacitación el cual será programado a partir de la tercera semana del mes de enero próximo. tiene un porcentaje de avance del sesenta por ciento (60%)</t>
    </r>
  </si>
  <si>
    <t>Administración de recursos informáticos</t>
  </si>
  <si>
    <t>Se contrato el personal de apoyo para la operación del proyecto faltando únicamente Prestar servicio de soporte y capacitación sobre sistemas operativos y demás software genérico y especializado. No ha iniciado el proceso de contratación.</t>
  </si>
  <si>
    <t>Contratación de apoyo profesional y técnico para el seguimiento administrativo y operativo del proyecto.</t>
  </si>
  <si>
    <t>Mantenimiento y sostenimiento de infraestructura cultural pública</t>
  </si>
  <si>
    <t>Administración moderna humana</t>
  </si>
  <si>
    <t>Fortalecimiento de la gestión institucional  (243)</t>
  </si>
  <si>
    <t>Beneficiar anualmente a 300 miembros de la comunidad institucional a través de actividades de formación y bienestar</t>
  </si>
  <si>
    <t>Actividades de Formación y Bienestar</t>
  </si>
  <si>
    <r>
      <t>Actividades de Bienestar: Torneo interno de banquitas 6 equipos de 10 personas cada uno, para un total de 60 participantes, tenis de mesa 28 participantes, ajedrez 12 participantes y minitejo 8 equipos de 4 personas cada uno para un total de 32 participantes. Torneo de bolos 80 participantes. Se conformó el equipo de baloncesto femenino con 10 integrantes, grupo de danzas folclóricas 10 integrantes, grupo músico vocal intrumental 6 integrantes. En la semana de la salud en convenio con Colsubsidio se beneficiaron 94 personas quienes se practicaron los siguientes exámenes: Exámenes médicos de ingreso y periódicos (47), Consulta de Nutrición (38), Optometrías (54), Antígenos Prostáticos (18), Vacunas de Influenza (60), Consulta Médico Deportólogo (27), Electrocardiogramas (54), Citologías (15), Audiometrías (56), Perfil Lipídico (63) y Glicemias (63) total (495 exámenes y consultas). Adicionalmente se adquirieron 126 kits de emergencia, 143 chaquetas institucionales y se aporto en el alquiler de aulas y espacios abiertos en eventos como las reuniones del Consejo Distrital de Cultura, reuniones internas y jornadas de capacitación de la SCRD</t>
    </r>
    <r>
      <rPr>
        <sz val="11"/>
        <rFont val="Luxi sans"/>
        <family val="2"/>
      </rPr>
      <t xml:space="preserve">. </t>
    </r>
    <r>
      <rPr>
        <sz val="11"/>
        <color indexed="8"/>
        <rFont val="Luxi sans"/>
        <family val="2"/>
      </rPr>
      <t>Adicionalmente se continúa apoyando la participación de funcionarios y contratistas en actividades de formación, sin costo, programadas por otras entidades: Los miembros de la comunidad institucional han participado en  actividades de formación realizadas por terceros: (1). Diplomados virtuales sobre gestión pública organizados por la Secretaría General de la Alcaldía Mayor y Servicio Civil Distrital.</t>
    </r>
  </si>
  <si>
    <t>Montar y mantener  un modelo de gestión institucional que integre el Sistema de Gestión de la Calidad y el modelo estándar de control interno – MECI</t>
  </si>
  <si>
    <t>Desarrollo Organizacional</t>
  </si>
  <si>
    <t>Se realiza secretaría técnica del comité Sectorial de cultura, Recreación y Deporte, llevando memorias de las reuniones y efectuando seguimiento a los compromisos establecidos. el comité está conformado por los directores de las entidades adscritas y vinculadas. temáticas tratadas: revisión y ajuste de proyectos, revisión y seguimiento compromisos Plan de Desarrollo, coordinación institucional para el desarrollo de programas conjuntos, programación sectorial en programas de la Administración Distital, divulgación asuntos de gobierno, planes maestros del sector.</t>
  </si>
  <si>
    <t>Sistema de gestión de calidad y otros instrumentos de mejoramiento continúo</t>
  </si>
  <si>
    <t xml:space="preserve">En 2007, la Entidad realizó un importante esfuerzo en la implementación del Sistema Integrado de Gestión, que involucra el Sistema de Gestión de Calidad, el Modelo Estándar de Control Interno – MECI y el Plan Institucional de Gestión Ambiental – PIGA.
En este proceso se realizaron las siguientes acciones:
Conformación de un equipo operativo de líderes y auditores que apoyaron y acompañaron el proceso de implementación del Sistema en todas sus fases; se gestionó una capacitación de  carácter gratuito a los líderes en conocimiento de la norma técnica de calidad NTC GP 1000, con el apoyo del SENA.
Construcción del marco estratégico de la Entidad (Misión, Visión, Objetivos Estratégicos, Política de Calidad), para dar cumplimiento al rol que le implicó a la Entidad, la reforma administrativa (Acuerdo 257 de 2006) y que transformó al IDCT en Secretaría de Cultura, Recreación y Deporte. Este proceso se realizó a partir de ejercicios que permitieron la participación de los funcionarios y contratistas de la Entidad.  
Definición y caracterización de los procesos de la Entidad.
Construcción colectiva del Código de Ética  de la Entidad.
Actualización, definición y divulgación de los procedimientos de la Entidad. 
Construcción de indicadores y mapa de riesgos de los procesos
Construcción de normograma de la Entidad
Realización de auditorías internas de calidad:  se capacitó un grupo de auditores internos de calidad quienes efectuaron auditorías de prueba sobre lo implementado; 
Construcción del Manual de Calidad
Actividades de apropiación:  con el fin de lograr que la comunidad institucional se sensibilizara y apropiara los conceptos, avances y resultados del Sistema, se realizaron actividades tales como:  jornadas de sensibilización con la comunidad institucional para explicar la integración entre el Sistema de Calidad y el MECI; evento institucional en el mes de agosto, para presentar avances del Sistema; realización del concurso “Qué sabemos acerca del Sistema Integrado de Gestión” que incluyó el desarrollo de 8 pruebas realizadas desde agosto hasta noviembre, en las que participó la gran mayoría de funcionarios y contratistas, como instrumento lúdico de apropiación de conceptos y resultados del Sistema; evento de lanzamiento oficial del Sistema Integrado de Gestión, en el que se presentaron los resultados finales de la implementación, se premiaron los ganadores del concurso y se entregaron kits alusivos al Sistema (agenda 2008, esfero, pad mouse y tajalápiz). </t>
  </si>
  <si>
    <t>Diseñar una estrategia para el ejercicio de los procesos de regulación y control del sector cultura, recreación y deporte</t>
  </si>
  <si>
    <t>Fortalecimiento de los procesos de regulación y control del sector cultura recreación y deporte</t>
  </si>
  <si>
    <t>Se elaborado la estrategia con los siguientes componente: 1. Marco teórico sobre la Regulación y el control, para el efecto se remiten tres marcos teóricos que permiten comprender el sentido de ambos conceptos, a saber: enfoque de la administración pública vinculado estrechamente con los procesos de reforma del Estado y el rol de la administración pública como prestadora de bienes y servicios y7o como garante de derechos; Enfoque desde la teoría económica en término de las dinámicas del intercambio y el papel de las instituciones formales y no formales de una sociedad que determina las formas de relaciones e intercambio en el mercado; Enfoque desde los estudios culturales para dar razón sobre las formas en que los agentes culturales generan sus propias reglas y acuerdos sobre su práctica, aportando a su autonomía y profesionalización del campo cultural. 2. Caracterización del sector: aplicación de los enfoques. 3. Enfoque de regulación y control propuesto para la SCRD: línea 1: regulación articulada con las políticas de fomento; linea 2: regulación articulada con los esquemas de organización del sector, sistema distrital de cultura; línea 3: regulación articulada con la búsqueda de profesionalización del sector; línea 4: regulación articulada con las condiciones de prestación de los bienes y servicios culturales.</t>
  </si>
  <si>
    <r>
      <t>Estrategia de Regulación: GRUPO MECI Y  CALIDAD</t>
    </r>
    <r>
      <rPr>
        <u val="single"/>
        <sz val="11"/>
        <color indexed="8"/>
        <rFont val="Luxi sans"/>
        <family val="2"/>
      </rPr>
      <t>:</t>
    </r>
    <r>
      <rPr>
        <sz val="11"/>
        <color indexed="8"/>
        <rFont val="Luxi sans"/>
        <family val="2"/>
      </rPr>
      <t xml:space="preserve"> Participación en el proceso de construcción del Sistema de Gestión de calidad-Modelo Estándar de control interno (MECI), referido al componente de Regulación y control. Con el equipo de directores se revisaron los conceptos de regulación y control y se ajustó la caracterización del proceso de regulación. En el grupo de líderes se avanzó en medición de los estilos de dirección, caracterización de productos de la entidad y en particular de la Dirección de Regulación y Control, Mapa de riesgos, Mejora continua, Indicadores. </t>
    </r>
  </si>
  <si>
    <r>
      <t>CÓDIGO DE POLICÍA:</t>
    </r>
    <r>
      <rPr>
        <sz val="11"/>
        <color indexed="8"/>
        <rFont val="Luxis sans"/>
        <family val="2"/>
      </rPr>
      <t xml:space="preserve"> Se realizó actualización del Código de Policía, el documento está para el análisis de la Secretaría de Gobierno (última lectura), y terminada esta tarea quedará listo para radicarlo por parte de la administración en el Concejo de Bogotá, como un proyecto de acuerdo.</t>
    </r>
  </si>
  <si>
    <r>
      <t>Artes Plásticas y  Visuales</t>
    </r>
    <r>
      <rPr>
        <u val="single"/>
        <sz val="11"/>
        <color indexed="8"/>
        <rFont val="Luxi sans"/>
        <family val="2"/>
      </rPr>
      <t>:</t>
    </r>
    <r>
      <rPr>
        <sz val="11"/>
        <color indexed="8"/>
        <rFont val="Luxi sans"/>
        <family val="2"/>
      </rPr>
      <t xml:space="preserve"> Se revisó la literatura que ha estudiado el sector desde el punto de vista económico y se analizó la viabilidad de replicar algunas investigaciones con el objeto de generar conocimiento acerca de la creación en artes plásticas y visuales de manera que las conclusiones de esas investigaciones den lugar a recomendaciones de política pública. Entre las posibilidades que existen, se cuenta la de construir una función de producción para este sector o estudiar la oferta laboral de los artistas. Al revisar la información que es recolectada en los cuestionarios que deben diligenciar los artistas que aplican a las convocatorias del programa distrital de estímulos se descartó la primera de las dos opciones dado que, para que sea posible llevarlos a cabo, es necesario complementar los actuales formularios con algunas preguntas adicionales. Para la segunda alternativa, concerniente a analizar la oferta de trabajo de los artistas, la información recolectada es suficiente, de manera que queda abierta la posibilidad de realizar esta investigación que puede otorgar información valiosa para la actividad reguladora en relación con el mercado en el que los artistas ofrecen su trabajo</t>
    </r>
  </si>
  <si>
    <r>
      <t>Artes Escénicas</t>
    </r>
    <r>
      <rPr>
        <u val="single"/>
        <sz val="10"/>
        <color indexed="8"/>
        <rFont val="Luxi sans"/>
        <family val="2"/>
      </rPr>
      <t>:</t>
    </r>
    <r>
      <rPr>
        <sz val="10"/>
        <color indexed="8"/>
        <rFont val="Luxi sans"/>
        <family val="2"/>
      </rPr>
      <t xml:space="preserve"> Se adelanta estimación de una función de producción en artes escénicas. Permitirá tener información sobre los costos de las actividades que son financiadas con recursos públicos, lo que se puede constituir más adelante en un criterio para la asignación de apoyos. De igual manera, el ejercicio permitirá conocer algunas características de los factores productivos utilizados en este campo, lo que se puede constituir en un aporte fundamental al conocimiento de las formas de producción, en aras de generar recomendaciones que permitan apalancar el desarrollo del sector</t>
    </r>
  </si>
  <si>
    <r>
      <t>ESPECTÁCULO PÚBLICO:</t>
    </r>
    <r>
      <rPr>
        <sz val="11"/>
        <color indexed="8"/>
        <rFont val="Luxi sans"/>
        <family val="2"/>
      </rPr>
      <t xml:space="preserve"> Avances en la realización de entrevistas con personas del sector y con las entidades recaudadoras de los impuestos que recaen sobre el espectáculo público. Entre ellas, la Beneficencia de Cundinamarca, de donde se recopiló alguna información sobre el impuesto con destino al Fondo de Pobres, se tiene pendiente realizar un segundo encuentro para complementarla. La Secretaría de Hacienda Distrital, específicamente con el Subdirector de impuestos a la producción y al consumo, de donde se recopiló información sobre el impuesto de azar y espectáculos y se continuará trabajando con ellos hasta el final de la investigación pues manifestaron interés. Con la Oficina Jurídica de la Sociedad de Autores y Compositores de Colombia (Sayco) donde se resolvieron algunas inquietudes sobre los cobros por derechos de autor en los espectáculos públicos y se programó una nueva reunión para tratar temas relacionados con las bases de datos que manejan que podrían ser útiles para la investigación. Con la DIAN en  donde se expuso la investigación y se planteó la posibilidad de acceder algunas bases de datos de empresarios. Esta posibilidad quedó abierta pero aún no se ha recibido la información. Con la DPAE de la cual se recibió información importante sobre estadísticas de los espectáculos que han solicitado permisos y aún queda pendiente acceder a información más desagregada para lo cual se planteó una segunda reunión a realizarse el próximo miércoles 14 de noviembre. Con el empresario de grandes espectáculos Alfredo Villaveces en la que se recogió información cualitativa sobre la percepción de los trámites en los que se debe incurrir y la carga tributaria que soportan para la realización de estos eventos. Reuniones de seguimiento semanales con el equipo de investigación de la Universidad de los Andes en las que se conocían los avances y sus necesidades de información no satisfechas. Toda esta recopilación de la información es necesaria para el análisis de los aspectos fiscales y tributarios de manera que con lo obtenido y lo que se espera recibir próximamente se construirá una propuesta de estructura tributaria óptima y eficiente con la que se pretende estimular el sector. </t>
    </r>
  </si>
  <si>
    <t>SEGURIDAD SOCIAL  ARTISTAS: Se continuó con el proceso de definición para la ejecución de los recursos de la Estampilla Pro cultura destinados a la Seguridad Social de los artistas y gestores culturales de la ciudad. Para lo cual se estableció una  serie de reuniones con el Centro de Desarrollo de Proyectos CENDEX de la Universidad Javeriana de acuerdo a las recomendaciones realizadas por parte el Ministerio de la Protección Social en la anterior reunión; donde se identificó la necesidad de realizar un diseño técnico y financiero de afiliación por parte de un organismo especializado en seguridad social frente a las propuestas de ampliación y ajustes del programa en salud subsidiada presentadas por la Secretaría de Cultura en acuerdo con los representantes del sector cultural. A partir del anterior contexto situacional, el CENDEX  formuló para la evaluación y posible ejecución un perfil de propuesta denominado “Diseño del esquema de afiliación a la seguridad social en salud para artistas y gestores culturales en Bogotá D.C.”que permita definir la ejecución de los recursos. Por otra parte, se realizó una matriz de la normatividad vigente en seguridad social de los deportistas a nivel nacional y se desarrolla  una propuesta para  caracterizar desde su condición de usuarios al Sistema General de Seguridad Social a los artistas y gestores culturales de Bogotá.</t>
  </si>
  <si>
    <r>
      <t xml:space="preserve">PERSONERÍAS JURÍDICAS: </t>
    </r>
    <r>
      <rPr>
        <u val="single"/>
        <sz val="11"/>
        <color indexed="8"/>
        <rFont val="Luxi sans"/>
        <family val="2"/>
      </rPr>
      <t>1. TRÁMITES REALIZADOS</t>
    </r>
    <r>
      <rPr>
        <sz val="11"/>
        <color indexed="8"/>
        <rFont val="Luxi sans"/>
        <family val="2"/>
      </rPr>
      <t xml:space="preserve">: Resoluciones de personería jurídica, 1 (uno); Autos de inscripción de dignatarios, 2 (dos); Expedición de certificados de existencia y representación legal (15) quince; Registro de libros (7) siete; Derechos de petición (1) Uno; Oficios ESAL: Requerimientos a entidades sin ánimo de lucro con fines deportivos (16) diez y seis; Inter-institucionales: Respuesta a entidades de control como Coldeportes, IDRD y Alcaldía Mayor de Bogotá, (4) Cuatro; Comunicaciones que no generan gestión por parte de la SDCRD, (11) once; Otras consultas: solicitudes de copias, atención y requerimiento de usuarios y otros, (11) Once; Promedio de gestión por día: Tres (3). </t>
    </r>
    <r>
      <rPr>
        <u val="single"/>
        <sz val="11"/>
        <color indexed="8"/>
        <rFont val="Luxi sans"/>
        <family val="2"/>
      </rPr>
      <t>2. ATENCIÓN AL PÚBLICO:</t>
    </r>
    <r>
      <rPr>
        <sz val="11"/>
        <color indexed="8"/>
        <rFont val="Luxi sans"/>
        <family val="2"/>
      </rPr>
      <t xml:space="preserve"> Personería jurídica (21), veintiuno; Inscripción de dignatarios (37) treinta y siete; Expedición de certificado de existencia y representación legal, (9) nueve; trámites radicados (11) once; Otras consultas (16) diez y seis. Promedio de atención por usuario: 18 minutos; Promedio de atención por día: 5.</t>
    </r>
  </si>
  <si>
    <t>Diseñar una plataforma par al formulación concertada de políticas en el campo recreativo y deportivo</t>
  </si>
  <si>
    <t>Fortalecimiento de los procesos del campo de las culturas recreativas y deportivas</t>
  </si>
  <si>
    <t>El diseño de la plataforma comprende: 1. Estructuración y consolidación del sistema de Recreación y deporte: Identificación de  referentes teóricos sobre procesos metodológicos para el diseño de sistemas de organización y participación, Diseño de propuesta metodológica para los procesos de concertación Consulta a expertos, Diseño del proceso de preparación Identificación y convocatoria a los actores identificados, Evaluación del proceso de preparación de los actores institucionales, Elaboración documento memoria del proceso  y Socialización. 2. Formulación de políticas y consolidación del sistema Distrital de parques: Observación situación actual en formulación de políticas públicas y sistemas de organización y participación en parques, Identificación de experiencias similares Identificación de campos prioritarios de política en parques y mecanismos prioritarios de organización y participación, Consulta a expertos Elaboración de documento de trabajo Socialización, Situación actual en  procesos metodológicos para el diseño de sistemas de organización y participación Referentes teóricos, Identificación de experiencias similares Diseño de propuesta metodológica para los procesos de formulación concertada de políticas Consulta a expertos, elaboración documento de trabajo. 3. investigación: Diseño temático del seminario investigativo: fuentes secundarias, Desarrollo del Seminario Investigativo-fuentes primarias Consolidación de fuentes primarias y secundarias. 4. posicionamiento estratégico. 5. Valoración social, cultural, ambiental del campo de la recreación y el deporte. 6. Emprendimiento y responsabilidad social</t>
  </si>
  <si>
    <t xml:space="preserve">Fortalecimiento de la gestión institucional </t>
  </si>
</sst>
</file>

<file path=xl/styles.xml><?xml version="1.0" encoding="utf-8"?>
<styleSheet xmlns="http://schemas.openxmlformats.org/spreadsheetml/2006/main">
  <numFmts count="9">
    <numFmt numFmtId="164" formatCode="GENERAL"/>
    <numFmt numFmtId="165" formatCode="0%"/>
    <numFmt numFmtId="166" formatCode="#,##0\ ;&quot; (&quot;#,##0\);&quot; -&quot;#\ "/>
    <numFmt numFmtId="167" formatCode="0.00%"/>
    <numFmt numFmtId="168" formatCode="#,##0"/>
    <numFmt numFmtId="169" formatCode="0.0%"/>
    <numFmt numFmtId="170" formatCode="#,##0.00"/>
    <numFmt numFmtId="171" formatCode="#,##0.000"/>
    <numFmt numFmtId="172" formatCode="#,##0.0"/>
  </numFmts>
  <fonts count="46">
    <font>
      <sz val="10"/>
      <name val="Arial"/>
      <family val="2"/>
    </font>
    <font>
      <b/>
      <sz val="8"/>
      <color indexed="8"/>
      <name val="Luxi Sans"/>
      <family val="2"/>
    </font>
    <font>
      <b/>
      <sz val="7"/>
      <color indexed="8"/>
      <name val="Luxi Sans"/>
      <family val="2"/>
    </font>
    <font>
      <b/>
      <sz val="10"/>
      <color indexed="8"/>
      <name val="Luxi Sans"/>
      <family val="2"/>
    </font>
    <font>
      <b/>
      <sz val="11"/>
      <name val="Luxi Sans"/>
      <family val="2"/>
    </font>
    <font>
      <b/>
      <sz val="11"/>
      <color indexed="8"/>
      <name val="Luxi Sans"/>
      <family val="2"/>
    </font>
    <font>
      <sz val="10"/>
      <color indexed="8"/>
      <name val="Luxi Sans"/>
      <family val="2"/>
    </font>
    <font>
      <sz val="11"/>
      <color indexed="8"/>
      <name val="Luxi Sans"/>
      <family val="2"/>
    </font>
    <font>
      <sz val="10"/>
      <name val="Luxi Sans"/>
      <family val="2"/>
    </font>
    <font>
      <sz val="7"/>
      <color indexed="8"/>
      <name val="Luxi Sans"/>
      <family val="2"/>
    </font>
    <font>
      <sz val="11"/>
      <name val="Luxi sans"/>
      <family val="2"/>
    </font>
    <font>
      <sz val="11"/>
      <name val="Luxi Sans"/>
      <family val="2"/>
    </font>
    <font>
      <b/>
      <sz val="9"/>
      <color indexed="8"/>
      <name val="Luxi Sans"/>
      <family val="2"/>
    </font>
    <font>
      <b/>
      <sz val="10"/>
      <name val="Luxi Sans"/>
      <family val="2"/>
    </font>
    <font>
      <b/>
      <sz val="9"/>
      <name val="Luxi Sans"/>
      <family val="2"/>
    </font>
    <font>
      <sz val="10"/>
      <name val="Luxi sans"/>
      <family val="2"/>
    </font>
    <font>
      <sz val="11"/>
      <color indexed="8"/>
      <name val="Luxi sans"/>
      <family val="2"/>
    </font>
    <font>
      <sz val="9"/>
      <color indexed="8"/>
      <name val="Luxi Sans"/>
      <family val="2"/>
    </font>
    <font>
      <b/>
      <sz val="11"/>
      <color indexed="8"/>
      <name val="Luxi sans"/>
      <family val="2"/>
    </font>
    <font>
      <b/>
      <sz val="8"/>
      <name val="Luxi Sans"/>
      <family val="2"/>
    </font>
    <font>
      <b/>
      <sz val="6"/>
      <color indexed="8"/>
      <name val="Luxi Sans"/>
      <family val="2"/>
    </font>
    <font>
      <b/>
      <sz val="7"/>
      <name val="Luxi Sans"/>
      <family val="2"/>
    </font>
    <font>
      <b/>
      <sz val="6.5"/>
      <color indexed="8"/>
      <name val="Luxi Sans"/>
      <family val="2"/>
    </font>
    <font>
      <b/>
      <i/>
      <sz val="11"/>
      <name val="Luxi sans"/>
      <family val="2"/>
    </font>
    <font>
      <sz val="10"/>
      <name val="Nimbus Sans L;Arial"/>
      <family val="2"/>
    </font>
    <font>
      <b/>
      <sz val="11"/>
      <name val="Luxi sans"/>
      <family val="2"/>
    </font>
    <font>
      <i/>
      <sz val="11"/>
      <color indexed="8"/>
      <name val="Luxi sans"/>
      <family val="2"/>
    </font>
    <font>
      <u val="single"/>
      <sz val="11"/>
      <name val="Luxi sans"/>
      <family val="2"/>
    </font>
    <font>
      <u val="single"/>
      <sz val="11"/>
      <color indexed="8"/>
      <name val="Luxi sans"/>
      <family val="2"/>
    </font>
    <font>
      <b/>
      <sz val="11"/>
      <name val="LuXI SANS"/>
      <family val="2"/>
    </font>
    <font>
      <sz val="11"/>
      <name val="LuXI SANS"/>
      <family val="2"/>
    </font>
    <font>
      <sz val="9"/>
      <name val="Luxi sans"/>
      <family val="2"/>
    </font>
    <font>
      <sz val="11"/>
      <color indexed="10"/>
      <name val="Luxi sans"/>
      <family val="2"/>
    </font>
    <font>
      <sz val="11"/>
      <name val="Luxis sans"/>
      <family val="2"/>
    </font>
    <font>
      <sz val="12"/>
      <name val=""/>
      <family val="1"/>
    </font>
    <font>
      <sz val="11"/>
      <name val="Luxi ssans"/>
      <family val="2"/>
    </font>
    <font>
      <sz val="11"/>
      <name val="Arial"/>
      <family val="2"/>
    </font>
    <font>
      <sz val="7"/>
      <name val="Luxi Sans"/>
      <family val="2"/>
    </font>
    <font>
      <b/>
      <sz val="10"/>
      <name val="Arial"/>
      <family val="2"/>
    </font>
    <font>
      <sz val="7"/>
      <name val="Luxi sans"/>
      <family val="2"/>
    </font>
    <font>
      <b/>
      <sz val="7"/>
      <name val="Arial"/>
      <family val="2"/>
    </font>
    <font>
      <sz val="8"/>
      <name val="Arial"/>
      <family val="2"/>
    </font>
    <font>
      <sz val="8"/>
      <color indexed="8"/>
      <name val="Luxi Sans"/>
      <family val="2"/>
    </font>
    <font>
      <sz val="11"/>
      <color indexed="8"/>
      <name val="Luxis sans"/>
      <family val="2"/>
    </font>
    <font>
      <sz val="10"/>
      <color indexed="8"/>
      <name val="Luxi sans"/>
      <family val="2"/>
    </font>
    <font>
      <u val="single"/>
      <sz val="10"/>
      <color indexed="8"/>
      <name val="Luxi sans"/>
      <family val="2"/>
    </font>
  </fonts>
  <fills count="3">
    <fill>
      <patternFill/>
    </fill>
    <fill>
      <patternFill patternType="gray125"/>
    </fill>
    <fill>
      <patternFill patternType="solid">
        <fgColor indexed="22"/>
        <bgColor indexed="64"/>
      </patternFill>
    </fill>
  </fills>
  <borders count="38">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medium">
        <color indexed="8"/>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25">
    <xf numFmtId="164" fontId="0" fillId="0" borderId="0" xfId="0" applyAlignment="1">
      <alignment/>
    </xf>
    <xf numFmtId="164" fontId="0" fillId="0" borderId="0" xfId="0" applyFont="1" applyFill="1" applyAlignment="1">
      <alignment/>
    </xf>
    <xf numFmtId="164" fontId="1" fillId="0" borderId="0" xfId="0" applyNumberFormat="1" applyFont="1" applyFill="1" applyBorder="1" applyAlignment="1">
      <alignment horizontal="left"/>
    </xf>
    <xf numFmtId="164" fontId="2" fillId="0" borderId="1"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2" borderId="5" xfId="0" applyNumberFormat="1" applyFont="1" applyFill="1" applyBorder="1" applyAlignment="1">
      <alignment horizontal="center" vertical="center" wrapText="1"/>
    </xf>
    <xf numFmtId="166" fontId="5" fillId="0" borderId="6" xfId="0" applyNumberFormat="1" applyFont="1" applyFill="1" applyBorder="1" applyAlignment="1">
      <alignment horizontal="center" vertical="center" wrapText="1"/>
    </xf>
    <xf numFmtId="164" fontId="6" fillId="0" borderId="7" xfId="0" applyNumberFormat="1" applyFont="1" applyFill="1" applyBorder="1" applyAlignment="1">
      <alignment horizontal="left" vertical="top" wrapText="1"/>
    </xf>
    <xf numFmtId="164" fontId="6" fillId="0" borderId="8" xfId="0" applyNumberFormat="1" applyFont="1" applyFill="1" applyBorder="1" applyAlignment="1">
      <alignment horizontal="left" vertical="top" wrapText="1"/>
    </xf>
    <xf numFmtId="164" fontId="6" fillId="0" borderId="8" xfId="0" applyNumberFormat="1" applyFont="1" applyFill="1" applyBorder="1" applyAlignment="1">
      <alignment horizontal="justify" vertical="top" wrapText="1"/>
    </xf>
    <xf numFmtId="167" fontId="6" fillId="0" borderId="8" xfId="0" applyNumberFormat="1" applyFont="1" applyFill="1" applyBorder="1" applyAlignment="1">
      <alignment horizontal="center" vertical="top" wrapText="1"/>
    </xf>
    <xf numFmtId="168" fontId="6" fillId="0" borderId="9" xfId="0" applyNumberFormat="1" applyFont="1" applyFill="1" applyBorder="1" applyAlignment="1">
      <alignment vertical="top" wrapText="1"/>
    </xf>
    <xf numFmtId="169" fontId="6" fillId="0" borderId="10" xfId="0" applyNumberFormat="1" applyFont="1" applyFill="1" applyBorder="1" applyAlignment="1">
      <alignment horizontal="center" vertical="top"/>
    </xf>
    <xf numFmtId="164" fontId="7" fillId="0" borderId="11" xfId="0" applyNumberFormat="1" applyFont="1" applyFill="1" applyBorder="1" applyAlignment="1">
      <alignment horizontal="justify" vertical="top"/>
    </xf>
    <xf numFmtId="169" fontId="8" fillId="0" borderId="12" xfId="0" applyNumberFormat="1" applyFont="1" applyFill="1" applyBorder="1" applyAlignment="1">
      <alignment horizontal="center" vertical="top"/>
    </xf>
    <xf numFmtId="169" fontId="6" fillId="0" borderId="12" xfId="0" applyNumberFormat="1" applyFont="1" applyFill="1" applyBorder="1" applyAlignment="1">
      <alignment horizontal="center" vertical="top" wrapText="1"/>
    </xf>
    <xf numFmtId="169" fontId="3" fillId="2" borderId="13" xfId="0" applyNumberFormat="1" applyFont="1" applyFill="1" applyBorder="1" applyAlignment="1">
      <alignment horizontal="center" vertical="top" wrapText="1"/>
    </xf>
    <xf numFmtId="166" fontId="6" fillId="0" borderId="14" xfId="0" applyNumberFormat="1" applyFont="1" applyFill="1" applyBorder="1" applyAlignment="1">
      <alignment horizontal="center" vertical="top" wrapText="1"/>
    </xf>
    <xf numFmtId="169" fontId="6" fillId="2" borderId="13" xfId="0" applyNumberFormat="1" applyFont="1" applyFill="1" applyBorder="1" applyAlignment="1">
      <alignment horizontal="center" vertical="top" wrapText="1"/>
    </xf>
    <xf numFmtId="164" fontId="9" fillId="0" borderId="12" xfId="0" applyNumberFormat="1" applyFont="1" applyFill="1" applyBorder="1" applyAlignment="1">
      <alignment horizontal="left" vertical="top" wrapText="1"/>
    </xf>
    <xf numFmtId="164" fontId="9" fillId="0" borderId="9" xfId="0" applyNumberFormat="1" applyFont="1" applyFill="1" applyBorder="1" applyAlignment="1">
      <alignment horizontal="left" vertical="top" wrapText="1"/>
    </xf>
    <xf numFmtId="164" fontId="9" fillId="0" borderId="9" xfId="0" applyNumberFormat="1" applyFont="1" applyFill="1" applyBorder="1" applyAlignment="1">
      <alignment horizontal="justify" vertical="top" wrapText="1"/>
    </xf>
    <xf numFmtId="164" fontId="6" fillId="0" borderId="9" xfId="0" applyNumberFormat="1" applyFont="1" applyFill="1" applyBorder="1" applyAlignment="1">
      <alignment horizontal="justify" vertical="top" wrapText="1"/>
    </xf>
    <xf numFmtId="167" fontId="9" fillId="0" borderId="9" xfId="0" applyNumberFormat="1" applyFont="1" applyFill="1" applyBorder="1" applyAlignment="1">
      <alignment horizontal="center" vertical="top" wrapText="1"/>
    </xf>
    <xf numFmtId="169" fontId="9" fillId="0" borderId="15" xfId="0" applyNumberFormat="1" applyFont="1" applyFill="1" applyBorder="1" applyAlignment="1">
      <alignment horizontal="center" vertical="top"/>
    </xf>
    <xf numFmtId="164" fontId="10" fillId="0" borderId="11" xfId="0" applyNumberFormat="1" applyFont="1" applyFill="1" applyBorder="1" applyAlignment="1">
      <alignment horizontal="justify" vertical="top" wrapText="1"/>
    </xf>
    <xf numFmtId="164" fontId="10" fillId="0" borderId="11" xfId="0" applyNumberFormat="1" applyFont="1" applyFill="1" applyBorder="1" applyAlignment="1">
      <alignment horizontal="justify" vertical="top" wrapText="1"/>
    </xf>
    <xf numFmtId="168" fontId="9" fillId="0" borderId="9" xfId="0" applyNumberFormat="1" applyFont="1" applyFill="1" applyBorder="1" applyAlignment="1">
      <alignment horizontal="justify" vertical="top" wrapText="1"/>
    </xf>
    <xf numFmtId="164" fontId="11" fillId="0" borderId="11" xfId="0" applyNumberFormat="1" applyFont="1" applyFill="1" applyBorder="1" applyAlignment="1">
      <alignment horizontal="justify" vertical="top" wrapText="1"/>
    </xf>
    <xf numFmtId="167" fontId="6" fillId="0" borderId="9" xfId="0" applyNumberFormat="1" applyFont="1" applyFill="1" applyBorder="1" applyAlignment="1">
      <alignment horizontal="center" vertical="top" wrapText="1"/>
    </xf>
    <xf numFmtId="169" fontId="6" fillId="0" borderId="15" xfId="0" applyNumberFormat="1" applyFont="1" applyFill="1" applyBorder="1" applyAlignment="1">
      <alignment horizontal="center" vertical="top"/>
    </xf>
    <xf numFmtId="164" fontId="2" fillId="0" borderId="16" xfId="0" applyNumberFormat="1" applyFont="1" applyFill="1" applyBorder="1" applyAlignment="1">
      <alignment horizontal="left" vertical="top" wrapText="1"/>
    </xf>
    <xf numFmtId="164" fontId="2" fillId="0" borderId="17" xfId="0" applyNumberFormat="1" applyFont="1" applyFill="1" applyBorder="1" applyAlignment="1">
      <alignment horizontal="center" vertical="top" wrapText="1"/>
    </xf>
    <xf numFmtId="164" fontId="3" fillId="0" borderId="17" xfId="0" applyNumberFormat="1" applyFont="1" applyFill="1" applyBorder="1" applyAlignment="1">
      <alignment horizontal="justify" vertical="top" wrapText="1"/>
    </xf>
    <xf numFmtId="167" fontId="3" fillId="0" borderId="17" xfId="0" applyNumberFormat="1" applyFont="1" applyFill="1" applyBorder="1" applyAlignment="1">
      <alignment horizontal="center" vertical="top" wrapText="1"/>
    </xf>
    <xf numFmtId="165" fontId="3" fillId="0" borderId="17" xfId="0" applyNumberFormat="1" applyFont="1" applyFill="1" applyBorder="1" applyAlignment="1">
      <alignment horizontal="justify" vertical="top" wrapText="1"/>
    </xf>
    <xf numFmtId="169" fontId="3" fillId="0" borderId="18" xfId="0" applyNumberFormat="1" applyFont="1" applyFill="1" applyBorder="1" applyAlignment="1">
      <alignment horizontal="center" vertical="top"/>
    </xf>
    <xf numFmtId="164" fontId="4" fillId="0" borderId="19" xfId="0" applyNumberFormat="1" applyFont="1" applyFill="1" applyBorder="1" applyAlignment="1">
      <alignment horizontal="justify" vertical="top"/>
    </xf>
    <xf numFmtId="169" fontId="4" fillId="0" borderId="16" xfId="0" applyNumberFormat="1" applyFont="1" applyFill="1" applyBorder="1" applyAlignment="1">
      <alignment horizontal="center" vertical="top"/>
    </xf>
    <xf numFmtId="169" fontId="5" fillId="0" borderId="16" xfId="0" applyNumberFormat="1" applyFont="1" applyFill="1" applyBorder="1" applyAlignment="1">
      <alignment horizontal="center" vertical="top" wrapText="1"/>
    </xf>
    <xf numFmtId="169" fontId="5" fillId="2" borderId="20" xfId="0" applyNumberFormat="1" applyFont="1" applyFill="1" applyBorder="1" applyAlignment="1">
      <alignment horizontal="center"/>
    </xf>
    <xf numFmtId="166" fontId="5" fillId="0" borderId="21" xfId="0" applyNumberFormat="1" applyFont="1" applyFill="1" applyBorder="1" applyAlignment="1">
      <alignment horizontal="center" vertical="top" wrapText="1"/>
    </xf>
    <xf numFmtId="164" fontId="12" fillId="0" borderId="3"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4" fontId="13" fillId="0" borderId="3"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2" borderId="5" xfId="0" applyNumberFormat="1" applyFont="1" applyFill="1" applyBorder="1" applyAlignment="1">
      <alignment horizontal="center" vertical="center" wrapText="1"/>
    </xf>
    <xf numFmtId="166" fontId="12" fillId="0" borderId="6" xfId="0" applyNumberFormat="1" applyFont="1" applyFill="1" applyBorder="1" applyAlignment="1">
      <alignment horizontal="center" vertical="center" wrapText="1"/>
    </xf>
    <xf numFmtId="164" fontId="10" fillId="0" borderId="11" xfId="0" applyFont="1" applyFill="1" applyBorder="1" applyAlignment="1">
      <alignment horizontal="justify" vertical="top" wrapText="1"/>
    </xf>
    <xf numFmtId="169" fontId="8" fillId="0" borderId="7" xfId="0" applyNumberFormat="1" applyFont="1" applyFill="1" applyBorder="1" applyAlignment="1">
      <alignment horizontal="center" vertical="top"/>
    </xf>
    <xf numFmtId="169" fontId="3" fillId="2" borderId="22" xfId="0" applyNumberFormat="1" applyFont="1" applyFill="1" applyBorder="1" applyAlignment="1">
      <alignment horizontal="center" vertical="top" wrapText="1"/>
    </xf>
    <xf numFmtId="170" fontId="6" fillId="0" borderId="23" xfId="0" applyNumberFormat="1" applyFont="1" applyFill="1" applyBorder="1" applyAlignment="1">
      <alignment horizontal="center" vertical="top" wrapText="1"/>
    </xf>
    <xf numFmtId="169" fontId="6" fillId="2" borderId="22" xfId="0" applyNumberFormat="1" applyFont="1" applyFill="1" applyBorder="1" applyAlignment="1">
      <alignment horizontal="center" vertical="top" wrapText="1"/>
    </xf>
    <xf numFmtId="164" fontId="9" fillId="0" borderId="7" xfId="0" applyNumberFormat="1" applyFont="1" applyFill="1" applyBorder="1" applyAlignment="1">
      <alignment horizontal="left" vertical="top" wrapText="1"/>
    </xf>
    <xf numFmtId="164" fontId="9" fillId="0" borderId="8" xfId="0" applyNumberFormat="1" applyFont="1" applyFill="1" applyBorder="1" applyAlignment="1">
      <alignment horizontal="left" vertical="top" wrapText="1"/>
    </xf>
    <xf numFmtId="164" fontId="9" fillId="0" borderId="8" xfId="0" applyNumberFormat="1" applyFont="1" applyFill="1" applyBorder="1" applyAlignment="1">
      <alignment horizontal="justify" vertical="top" wrapText="1"/>
    </xf>
    <xf numFmtId="167" fontId="9" fillId="0" borderId="8" xfId="0" applyNumberFormat="1" applyFont="1" applyFill="1" applyBorder="1" applyAlignment="1">
      <alignment horizontal="center" vertical="top" wrapText="1"/>
    </xf>
    <xf numFmtId="169" fontId="9" fillId="0" borderId="10" xfId="0" applyNumberFormat="1" applyFont="1" applyFill="1" applyBorder="1" applyAlignment="1">
      <alignment horizontal="center" vertical="top"/>
    </xf>
    <xf numFmtId="164" fontId="10" fillId="0" borderId="11" xfId="0" applyFont="1" applyFill="1" applyBorder="1" applyAlignment="1">
      <alignment horizontal="justify" vertical="top" wrapText="1"/>
    </xf>
    <xf numFmtId="166" fontId="6" fillId="0" borderId="23" xfId="0" applyNumberFormat="1" applyFont="1" applyFill="1" applyBorder="1" applyAlignment="1">
      <alignment horizontal="center" vertical="top" wrapText="1"/>
    </xf>
    <xf numFmtId="164" fontId="17" fillId="0" borderId="8" xfId="0" applyNumberFormat="1" applyFont="1" applyFill="1" applyBorder="1" applyAlignment="1">
      <alignment horizontal="justify" vertical="top" wrapText="1"/>
    </xf>
    <xf numFmtId="164" fontId="17" fillId="0" borderId="8" xfId="0" applyNumberFormat="1" applyFont="1" applyFill="1" applyBorder="1" applyAlignment="1">
      <alignment horizontal="left" vertical="top" wrapText="1"/>
    </xf>
    <xf numFmtId="167" fontId="17" fillId="0" borderId="8" xfId="0" applyNumberFormat="1" applyFont="1" applyFill="1" applyBorder="1" applyAlignment="1">
      <alignment horizontal="center" vertical="top" wrapText="1"/>
    </xf>
    <xf numFmtId="169" fontId="17" fillId="0" borderId="10" xfId="0" applyNumberFormat="1" applyFont="1" applyFill="1" applyBorder="1" applyAlignment="1">
      <alignment horizontal="center" vertical="top"/>
    </xf>
    <xf numFmtId="164" fontId="7" fillId="0" borderId="11" xfId="0" applyFont="1" applyFill="1" applyBorder="1" applyAlignment="1">
      <alignment horizontal="justify" vertical="top" wrapText="1"/>
    </xf>
    <xf numFmtId="164" fontId="16" fillId="0" borderId="24" xfId="0" applyNumberFormat="1" applyFont="1" applyFill="1" applyBorder="1" applyAlignment="1">
      <alignment horizontal="justify" vertical="top"/>
    </xf>
    <xf numFmtId="164" fontId="3" fillId="0" borderId="17" xfId="0" applyNumberFormat="1" applyFont="1" applyFill="1" applyBorder="1" applyAlignment="1">
      <alignment horizontal="left" vertical="top" wrapText="1"/>
    </xf>
    <xf numFmtId="167" fontId="12" fillId="0" borderId="17" xfId="0" applyNumberFormat="1" applyFont="1" applyFill="1" applyBorder="1" applyAlignment="1">
      <alignment horizontal="center" vertical="top" wrapText="1"/>
    </xf>
    <xf numFmtId="164" fontId="12" fillId="0" borderId="25" xfId="0" applyNumberFormat="1" applyFont="1" applyFill="1" applyBorder="1" applyAlignment="1">
      <alignment horizontal="justify" vertical="top" wrapText="1"/>
    </xf>
    <xf numFmtId="169" fontId="12" fillId="0" borderId="18" xfId="0" applyNumberFormat="1" applyFont="1" applyFill="1" applyBorder="1" applyAlignment="1">
      <alignment horizontal="center" vertical="top"/>
    </xf>
    <xf numFmtId="164" fontId="12" fillId="0" borderId="17" xfId="0" applyNumberFormat="1" applyFont="1" applyFill="1" applyBorder="1" applyAlignment="1">
      <alignment horizontal="justify" vertical="top" wrapText="1"/>
    </xf>
    <xf numFmtId="164" fontId="19" fillId="0" borderId="19" xfId="0" applyNumberFormat="1" applyFont="1" applyFill="1" applyBorder="1" applyAlignment="1">
      <alignment horizontal="justify" vertical="top"/>
    </xf>
    <xf numFmtId="169" fontId="14" fillId="0" borderId="16" xfId="0" applyNumberFormat="1" applyFont="1" applyFill="1" applyBorder="1" applyAlignment="1">
      <alignment horizontal="center" vertical="top"/>
    </xf>
    <xf numFmtId="169" fontId="12" fillId="0" borderId="16" xfId="0" applyNumberFormat="1" applyFont="1" applyFill="1" applyBorder="1" applyAlignment="1">
      <alignment horizontal="center" vertical="top" wrapText="1"/>
    </xf>
    <xf numFmtId="169" fontId="3" fillId="2" borderId="20" xfId="0" applyNumberFormat="1" applyFont="1" applyFill="1" applyBorder="1" applyAlignment="1">
      <alignment horizontal="center" vertical="top"/>
    </xf>
    <xf numFmtId="166" fontId="3" fillId="0" borderId="21" xfId="0" applyNumberFormat="1" applyFont="1" applyFill="1" applyBorder="1" applyAlignment="1">
      <alignment horizontal="center" vertical="top" wrapText="1"/>
    </xf>
    <xf numFmtId="164" fontId="2" fillId="0" borderId="3" xfId="0" applyNumberFormat="1" applyFont="1" applyFill="1" applyBorder="1" applyAlignment="1">
      <alignment horizontal="center" vertical="center" wrapText="1"/>
    </xf>
    <xf numFmtId="164" fontId="20" fillId="0" borderId="3" xfId="0" applyNumberFormat="1" applyFont="1" applyFill="1" applyBorder="1" applyAlignment="1">
      <alignment horizontal="center" vertical="center" wrapText="1"/>
    </xf>
    <xf numFmtId="165" fontId="20" fillId="0" borderId="4" xfId="0" applyNumberFormat="1" applyFont="1" applyFill="1" applyBorder="1" applyAlignment="1">
      <alignment horizontal="center" vertical="center" wrapText="1"/>
    </xf>
    <xf numFmtId="164" fontId="21" fillId="0" borderId="3" xfId="0" applyNumberFormat="1" applyFont="1" applyFill="1" applyBorder="1" applyAlignment="1">
      <alignment horizontal="center" vertical="center" wrapText="1"/>
    </xf>
    <xf numFmtId="165" fontId="21" fillId="0" borderId="1" xfId="0"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4" fontId="22" fillId="2" borderId="5" xfId="0" applyNumberFormat="1" applyFont="1" applyFill="1" applyBorder="1" applyAlignment="1">
      <alignment horizontal="center" vertical="center" wrapText="1"/>
    </xf>
    <xf numFmtId="164" fontId="6" fillId="0" borderId="11" xfId="0" applyNumberFormat="1" applyFont="1" applyFill="1" applyBorder="1" applyAlignment="1">
      <alignment horizontal="left" vertical="top" wrapText="1"/>
    </xf>
    <xf numFmtId="164" fontId="6" fillId="0" borderId="11" xfId="0" applyNumberFormat="1" applyFont="1" applyFill="1" applyBorder="1" applyAlignment="1">
      <alignment horizontal="justify" vertical="top" wrapText="1"/>
    </xf>
    <xf numFmtId="167" fontId="6" fillId="0" borderId="11" xfId="0" applyNumberFormat="1" applyFont="1" applyFill="1" applyBorder="1" applyAlignment="1">
      <alignment horizontal="center" vertical="top" wrapText="1"/>
    </xf>
    <xf numFmtId="169" fontId="6" fillId="0" borderId="11" xfId="0" applyNumberFormat="1" applyFont="1" applyFill="1" applyBorder="1" applyAlignment="1">
      <alignment horizontal="center" vertical="top"/>
    </xf>
    <xf numFmtId="164" fontId="11" fillId="0" borderId="11" xfId="0" applyNumberFormat="1" applyFont="1" applyFill="1" applyBorder="1" applyAlignment="1">
      <alignment horizontal="justify" vertical="top"/>
    </xf>
    <xf numFmtId="169" fontId="8" fillId="0" borderId="11" xfId="0" applyNumberFormat="1" applyFont="1" applyFill="1" applyBorder="1" applyAlignment="1">
      <alignment horizontal="center" vertical="top"/>
    </xf>
    <xf numFmtId="169" fontId="6" fillId="0" borderId="11" xfId="0" applyNumberFormat="1" applyFont="1" applyFill="1" applyBorder="1" applyAlignment="1">
      <alignment horizontal="center" vertical="top" wrapText="1"/>
    </xf>
    <xf numFmtId="169" fontId="3" fillId="2" borderId="11" xfId="0" applyNumberFormat="1" applyFont="1" applyFill="1" applyBorder="1" applyAlignment="1">
      <alignment horizontal="center" vertical="top" wrapText="1"/>
    </xf>
    <xf numFmtId="168" fontId="6" fillId="0" borderId="11" xfId="0" applyNumberFormat="1" applyFont="1" applyFill="1" applyBorder="1" applyAlignment="1">
      <alignment horizontal="center" vertical="top" wrapText="1"/>
    </xf>
    <xf numFmtId="169" fontId="6" fillId="2" borderId="11" xfId="0" applyNumberFormat="1" applyFont="1" applyFill="1" applyBorder="1" applyAlignment="1">
      <alignment horizontal="center" vertical="top" wrapText="1"/>
    </xf>
    <xf numFmtId="164" fontId="9" fillId="0" borderId="11" xfId="0" applyNumberFormat="1" applyFont="1" applyFill="1" applyBorder="1" applyAlignment="1">
      <alignment horizontal="left" vertical="top" wrapText="1"/>
    </xf>
    <xf numFmtId="164" fontId="9" fillId="0" borderId="11" xfId="0" applyNumberFormat="1" applyFont="1" applyFill="1" applyBorder="1" applyAlignment="1">
      <alignment horizontal="justify" vertical="top" wrapText="1"/>
    </xf>
    <xf numFmtId="167" fontId="9" fillId="0" borderId="11" xfId="0" applyNumberFormat="1" applyFont="1" applyFill="1" applyBorder="1" applyAlignment="1">
      <alignment horizontal="center" vertical="top" wrapText="1"/>
    </xf>
    <xf numFmtId="169" fontId="9" fillId="0" borderId="11" xfId="0" applyNumberFormat="1" applyFont="1" applyFill="1" applyBorder="1" applyAlignment="1">
      <alignment horizontal="center" vertical="top"/>
    </xf>
    <xf numFmtId="164" fontId="0" fillId="0" borderId="11" xfId="0" applyBorder="1" applyAlignment="1">
      <alignment/>
    </xf>
    <xf numFmtId="164" fontId="10" fillId="0" borderId="11" xfId="0" applyNumberFormat="1" applyFont="1" applyFill="1" applyBorder="1" applyAlignment="1">
      <alignment horizontal="justify" vertical="top"/>
    </xf>
    <xf numFmtId="166" fontId="6" fillId="0" borderId="11" xfId="0" applyNumberFormat="1" applyFont="1" applyFill="1" applyBorder="1" applyAlignment="1">
      <alignment horizontal="center" vertical="top" wrapText="1"/>
    </xf>
    <xf numFmtId="165" fontId="8" fillId="0" borderId="11" xfId="0" applyNumberFormat="1" applyFont="1" applyFill="1" applyBorder="1" applyAlignment="1">
      <alignment horizontal="center" vertical="top"/>
    </xf>
    <xf numFmtId="170" fontId="6" fillId="0" borderId="11" xfId="0" applyNumberFormat="1" applyFont="1" applyFill="1" applyBorder="1" applyAlignment="1">
      <alignment horizontal="center" vertical="top" wrapText="1"/>
    </xf>
    <xf numFmtId="164" fontId="8" fillId="0" borderId="11" xfId="0" applyNumberFormat="1" applyFont="1" applyFill="1" applyBorder="1" applyAlignment="1">
      <alignment horizontal="justify" vertical="top" wrapText="1"/>
    </xf>
    <xf numFmtId="164" fontId="25" fillId="0" borderId="11" xfId="0" applyNumberFormat="1" applyFont="1" applyFill="1" applyBorder="1" applyAlignment="1">
      <alignment horizontal="justify" vertical="top"/>
    </xf>
    <xf numFmtId="164" fontId="25" fillId="0" borderId="11" xfId="0" applyNumberFormat="1" applyFont="1" applyFill="1" applyBorder="1" applyAlignment="1">
      <alignment horizontal="justify" vertical="top" wrapText="1"/>
    </xf>
    <xf numFmtId="164" fontId="7" fillId="0" borderId="11" xfId="0" applyNumberFormat="1" applyFont="1" applyFill="1" applyBorder="1" applyAlignment="1">
      <alignment horizontal="justify" vertical="top" wrapText="1"/>
    </xf>
    <xf numFmtId="164" fontId="18" fillId="0" borderId="11" xfId="0" applyNumberFormat="1" applyFont="1" applyFill="1" applyBorder="1" applyAlignment="1">
      <alignment horizontal="justify" vertical="top" wrapText="1"/>
    </xf>
    <xf numFmtId="164" fontId="2" fillId="0" borderId="11" xfId="0" applyNumberFormat="1" applyFont="1" applyFill="1" applyBorder="1" applyAlignment="1">
      <alignment horizontal="left" vertical="top" wrapText="1"/>
    </xf>
    <xf numFmtId="164" fontId="2" fillId="0" borderId="11" xfId="0" applyNumberFormat="1" applyFont="1" applyFill="1" applyBorder="1" applyAlignment="1">
      <alignment horizontal="center" vertical="top" wrapText="1"/>
    </xf>
    <xf numFmtId="164" fontId="3" fillId="0" borderId="11" xfId="0" applyNumberFormat="1" applyFont="1" applyFill="1" applyBorder="1" applyAlignment="1">
      <alignment horizontal="justify" vertical="top" wrapText="1"/>
    </xf>
    <xf numFmtId="167" fontId="3" fillId="0" borderId="11" xfId="0" applyNumberFormat="1" applyFont="1" applyFill="1" applyBorder="1" applyAlignment="1">
      <alignment horizontal="center" vertical="top" wrapText="1"/>
    </xf>
    <xf numFmtId="165" fontId="3" fillId="0" borderId="11" xfId="0" applyNumberFormat="1" applyFont="1" applyFill="1" applyBorder="1" applyAlignment="1">
      <alignment horizontal="justify" vertical="top" wrapText="1"/>
    </xf>
    <xf numFmtId="165" fontId="2" fillId="0" borderId="11" xfId="0" applyNumberFormat="1" applyFont="1" applyFill="1" applyBorder="1" applyAlignment="1">
      <alignment horizontal="justify" vertical="top" wrapText="1"/>
    </xf>
    <xf numFmtId="164" fontId="21" fillId="0" borderId="11" xfId="0" applyNumberFormat="1" applyFont="1" applyFill="1" applyBorder="1" applyAlignment="1">
      <alignment horizontal="justify" vertical="top"/>
    </xf>
    <xf numFmtId="169" fontId="13" fillId="0" borderId="11" xfId="0" applyNumberFormat="1" applyFont="1" applyFill="1" applyBorder="1" applyAlignment="1">
      <alignment horizontal="center" vertical="top"/>
    </xf>
    <xf numFmtId="169" fontId="3" fillId="0" borderId="11" xfId="0" applyNumberFormat="1" applyFont="1" applyFill="1" applyBorder="1" applyAlignment="1">
      <alignment horizontal="center" vertical="top" wrapText="1"/>
    </xf>
    <xf numFmtId="169" fontId="3" fillId="2" borderId="11" xfId="0" applyNumberFormat="1" applyFont="1" applyFill="1" applyBorder="1" applyAlignment="1">
      <alignment horizontal="center" vertical="top"/>
    </xf>
    <xf numFmtId="166" fontId="3" fillId="0" borderId="11" xfId="0" applyNumberFormat="1" applyFont="1" applyFill="1" applyBorder="1" applyAlignment="1">
      <alignment horizontal="center" vertical="top" wrapText="1"/>
    </xf>
    <xf numFmtId="164" fontId="11" fillId="0" borderId="26" xfId="0" applyNumberFormat="1" applyFont="1" applyFill="1" applyBorder="1" applyAlignment="1">
      <alignment horizontal="justify" vertical="top" wrapText="1"/>
    </xf>
    <xf numFmtId="168" fontId="6" fillId="0" borderId="14" xfId="0" applyNumberFormat="1" applyFont="1" applyFill="1" applyBorder="1" applyAlignment="1">
      <alignment horizontal="center" vertical="top" wrapText="1"/>
    </xf>
    <xf numFmtId="164" fontId="25" fillId="0" borderId="26" xfId="0" applyNumberFormat="1" applyFont="1" applyFill="1" applyBorder="1" applyAlignment="1">
      <alignment horizontal="justify" vertical="top"/>
    </xf>
    <xf numFmtId="171" fontId="6" fillId="0" borderId="14" xfId="0" applyNumberFormat="1" applyFont="1" applyFill="1" applyBorder="1" applyAlignment="1">
      <alignment horizontal="center" vertical="top" wrapText="1"/>
    </xf>
    <xf numFmtId="164" fontId="25" fillId="0" borderId="26" xfId="0" applyNumberFormat="1" applyFont="1" applyFill="1" applyBorder="1" applyAlignment="1">
      <alignment horizontal="justify" vertical="top" wrapText="1"/>
    </xf>
    <xf numFmtId="164" fontId="4" fillId="0" borderId="26" xfId="0" applyNumberFormat="1" applyFont="1" applyFill="1" applyBorder="1" applyAlignment="1">
      <alignment horizontal="justify" vertical="top" wrapText="1"/>
    </xf>
    <xf numFmtId="164" fontId="29" fillId="0" borderId="11" xfId="0" applyFont="1" applyBorder="1" applyAlignment="1">
      <alignment horizontal="justify" vertical="top" wrapText="1"/>
    </xf>
    <xf numFmtId="164" fontId="25" fillId="0" borderId="11" xfId="0" applyFont="1" applyBorder="1" applyAlignment="1">
      <alignment horizontal="justify" vertical="top" wrapText="1"/>
    </xf>
    <xf numFmtId="164" fontId="11" fillId="0" borderId="11" xfId="0" applyFont="1" applyBorder="1" applyAlignment="1">
      <alignment horizontal="justify" vertical="top" wrapText="1"/>
    </xf>
    <xf numFmtId="164" fontId="10" fillId="0" borderId="26" xfId="0" applyNumberFormat="1" applyFont="1" applyFill="1" applyBorder="1" applyAlignment="1">
      <alignment horizontal="justify" vertical="top"/>
    </xf>
    <xf numFmtId="164" fontId="18" fillId="0" borderId="26" xfId="0" applyNumberFormat="1" applyFont="1" applyFill="1" applyBorder="1" applyAlignment="1">
      <alignment horizontal="justify" vertical="top" wrapText="1"/>
    </xf>
    <xf numFmtId="164" fontId="11" fillId="0" borderId="26" xfId="0" applyNumberFormat="1" applyFont="1" applyFill="1" applyBorder="1" applyAlignment="1">
      <alignment horizontal="justify" vertical="top"/>
    </xf>
    <xf numFmtId="164" fontId="10" fillId="0" borderId="26" xfId="0" applyNumberFormat="1" applyFont="1" applyFill="1" applyBorder="1" applyAlignment="1">
      <alignment horizontal="justify" vertical="top" wrapText="1"/>
    </xf>
    <xf numFmtId="170" fontId="6" fillId="0" borderId="14" xfId="0" applyNumberFormat="1" applyFont="1" applyFill="1" applyBorder="1" applyAlignment="1">
      <alignment horizontal="center" vertical="top" wrapText="1"/>
    </xf>
    <xf numFmtId="164" fontId="16" fillId="0" borderId="26" xfId="0" applyNumberFormat="1" applyFont="1" applyFill="1" applyBorder="1" applyAlignment="1">
      <alignment horizontal="justify" vertical="top" wrapText="1"/>
    </xf>
    <xf numFmtId="164" fontId="16" fillId="0" borderId="26" xfId="0" applyNumberFormat="1" applyFont="1" applyFill="1" applyBorder="1" applyAlignment="1">
      <alignment horizontal="justify" vertical="top" wrapText="1"/>
    </xf>
    <xf numFmtId="164" fontId="7" fillId="0" borderId="9" xfId="0" applyNumberFormat="1" applyFont="1" applyFill="1" applyBorder="1" applyAlignment="1">
      <alignment horizontal="justify" vertical="top" wrapText="1"/>
    </xf>
    <xf numFmtId="164" fontId="10" fillId="0" borderId="26" xfId="0" applyNumberFormat="1" applyFont="1" applyFill="1" applyBorder="1" applyAlignment="1">
      <alignment horizontal="justify" vertical="top"/>
    </xf>
    <xf numFmtId="164" fontId="33" fillId="0" borderId="26" xfId="0" applyNumberFormat="1" applyFont="1" applyFill="1" applyBorder="1" applyAlignment="1">
      <alignment horizontal="justify" vertical="top"/>
    </xf>
    <xf numFmtId="169" fontId="10" fillId="0" borderId="26" xfId="0" applyNumberFormat="1" applyFont="1" applyFill="1" applyBorder="1" applyAlignment="1">
      <alignment horizontal="justify" vertical="top"/>
    </xf>
    <xf numFmtId="164" fontId="34" fillId="0" borderId="11" xfId="0" applyNumberFormat="1" applyFont="1" applyFill="1" applyBorder="1" applyAlignment="1">
      <alignment horizontal="justify" vertical="top" wrapText="1"/>
    </xf>
    <xf numFmtId="164" fontId="0" fillId="0" borderId="0" xfId="0" applyFont="1" applyAlignment="1">
      <alignment/>
    </xf>
    <xf numFmtId="164" fontId="35" fillId="0" borderId="26" xfId="0" applyNumberFormat="1" applyFont="1" applyFill="1" applyBorder="1" applyAlignment="1">
      <alignment horizontal="justify" vertical="top"/>
    </xf>
    <xf numFmtId="164" fontId="36" fillId="0" borderId="26" xfId="0" applyNumberFormat="1" applyFont="1" applyFill="1" applyBorder="1" applyAlignment="1">
      <alignment horizontal="justify" vertical="top"/>
    </xf>
    <xf numFmtId="164" fontId="37" fillId="0" borderId="9" xfId="0" applyNumberFormat="1" applyFont="1" applyFill="1" applyBorder="1" applyAlignment="1">
      <alignment horizontal="justify" vertical="top" wrapText="1"/>
    </xf>
    <xf numFmtId="164" fontId="3" fillId="0" borderId="17" xfId="0" applyNumberFormat="1" applyFont="1" applyFill="1" applyBorder="1" applyAlignment="1">
      <alignment horizontal="left" vertical="top"/>
    </xf>
    <xf numFmtId="165" fontId="2" fillId="0" borderId="17" xfId="0" applyNumberFormat="1" applyFont="1" applyFill="1" applyBorder="1" applyAlignment="1">
      <alignment horizontal="justify" vertical="top" wrapText="1"/>
    </xf>
    <xf numFmtId="164" fontId="37" fillId="0" borderId="20" xfId="0" applyNumberFormat="1" applyFont="1" applyFill="1" applyBorder="1" applyAlignment="1">
      <alignment horizontal="justify" vertical="top"/>
    </xf>
    <xf numFmtId="169" fontId="13" fillId="0" borderId="16" xfId="0" applyNumberFormat="1" applyFont="1" applyFill="1" applyBorder="1" applyAlignment="1">
      <alignment horizontal="center" vertical="top"/>
    </xf>
    <xf numFmtId="169" fontId="3" fillId="0" borderId="16" xfId="0" applyNumberFormat="1" applyFont="1" applyFill="1" applyBorder="1" applyAlignment="1">
      <alignment horizontal="center" vertical="top" wrapText="1"/>
    </xf>
    <xf numFmtId="164" fontId="31" fillId="0" borderId="27" xfId="0" applyFont="1" applyBorder="1" applyAlignment="1">
      <alignment horizontal="center" vertical="center"/>
    </xf>
    <xf numFmtId="164" fontId="1" fillId="0" borderId="3" xfId="0" applyNumberFormat="1" applyFont="1" applyFill="1" applyBorder="1" applyAlignment="1">
      <alignment horizontal="center" vertical="center" wrapText="1"/>
    </xf>
    <xf numFmtId="165" fontId="1" fillId="0" borderId="4" xfId="0" applyNumberFormat="1" applyFont="1" applyFill="1" applyBorder="1" applyAlignment="1">
      <alignment horizontal="center" vertical="center" wrapText="1"/>
    </xf>
    <xf numFmtId="164" fontId="15" fillId="0" borderId="11" xfId="0" applyFont="1" applyBorder="1" applyAlignment="1">
      <alignment horizontal="center" vertical="center"/>
    </xf>
    <xf numFmtId="164" fontId="38" fillId="0" borderId="26" xfId="0" applyNumberFormat="1" applyFont="1" applyFill="1" applyBorder="1" applyAlignment="1">
      <alignment horizontal="left" vertical="top" wrapText="1"/>
    </xf>
    <xf numFmtId="164" fontId="39" fillId="0" borderId="11" xfId="0" applyFont="1" applyBorder="1" applyAlignment="1">
      <alignment horizontal="center" vertical="center"/>
    </xf>
    <xf numFmtId="164" fontId="40" fillId="0" borderId="26" xfId="0" applyNumberFormat="1" applyFont="1" applyFill="1" applyBorder="1" applyAlignment="1">
      <alignment horizontal="left" vertical="top" wrapText="1"/>
    </xf>
    <xf numFmtId="164" fontId="10" fillId="0" borderId="26" xfId="0" applyNumberFormat="1" applyFont="1" applyFill="1" applyBorder="1" applyAlignment="1">
      <alignment horizontal="justify" vertical="top" wrapText="1"/>
    </xf>
    <xf numFmtId="167" fontId="9" fillId="0" borderId="28" xfId="0" applyNumberFormat="1" applyFont="1" applyFill="1" applyBorder="1" applyAlignment="1">
      <alignment horizontal="center" vertical="top" wrapText="1"/>
    </xf>
    <xf numFmtId="164" fontId="6" fillId="0" borderId="28" xfId="0" applyNumberFormat="1" applyFont="1" applyFill="1" applyBorder="1" applyAlignment="1">
      <alignment horizontal="justify" vertical="top" wrapText="1"/>
    </xf>
    <xf numFmtId="169" fontId="9" fillId="0" borderId="29" xfId="0" applyNumberFormat="1" applyFont="1" applyFill="1" applyBorder="1" applyAlignment="1">
      <alignment horizontal="center" vertical="top"/>
    </xf>
    <xf numFmtId="164" fontId="10" fillId="0" borderId="13" xfId="0" applyNumberFormat="1" applyFont="1" applyFill="1" applyBorder="1" applyAlignment="1">
      <alignment horizontal="justify" vertical="top" wrapText="1"/>
    </xf>
    <xf numFmtId="169" fontId="8" fillId="0" borderId="30" xfId="0" applyNumberFormat="1" applyFont="1" applyFill="1" applyBorder="1" applyAlignment="1">
      <alignment horizontal="center" vertical="top"/>
    </xf>
    <xf numFmtId="169" fontId="3" fillId="2" borderId="31" xfId="0" applyNumberFormat="1" applyFont="1" applyFill="1" applyBorder="1" applyAlignment="1">
      <alignment horizontal="center" vertical="top" wrapText="1"/>
    </xf>
    <xf numFmtId="164" fontId="9" fillId="0" borderId="28" xfId="0" applyNumberFormat="1" applyFont="1" applyFill="1" applyBorder="1" applyAlignment="1">
      <alignment horizontal="justify" vertical="top" wrapText="1"/>
    </xf>
    <xf numFmtId="164" fontId="10" fillId="0" borderId="13" xfId="0" applyNumberFormat="1" applyFont="1" applyFill="1" applyBorder="1" applyAlignment="1">
      <alignment horizontal="justify" vertical="top"/>
    </xf>
    <xf numFmtId="164" fontId="11" fillId="0" borderId="13" xfId="0" applyNumberFormat="1" applyFont="1" applyFill="1" applyBorder="1" applyAlignment="1">
      <alignment horizontal="justify" vertical="top" wrapText="1"/>
    </xf>
    <xf numFmtId="164" fontId="11" fillId="0" borderId="26" xfId="0" applyNumberFormat="1" applyFont="1" applyFill="1" applyBorder="1" applyAlignment="1">
      <alignment horizontal="justify" vertical="top" wrapText="1"/>
    </xf>
    <xf numFmtId="164" fontId="16" fillId="0" borderId="13" xfId="0" applyNumberFormat="1" applyFont="1" applyFill="1" applyBorder="1" applyAlignment="1">
      <alignment horizontal="justify" vertical="top"/>
    </xf>
    <xf numFmtId="164" fontId="3" fillId="0" borderId="11" xfId="0" applyNumberFormat="1" applyFont="1" applyFill="1" applyBorder="1" applyAlignment="1">
      <alignment horizontal="justify" vertical="top"/>
    </xf>
    <xf numFmtId="167" fontId="2" fillId="0" borderId="17" xfId="0" applyNumberFormat="1" applyFont="1" applyFill="1" applyBorder="1" applyAlignment="1">
      <alignment horizontal="center" vertical="top" wrapText="1"/>
    </xf>
    <xf numFmtId="164" fontId="2" fillId="0" borderId="17" xfId="0" applyNumberFormat="1" applyFont="1" applyFill="1" applyBorder="1" applyAlignment="1">
      <alignment horizontal="justify" vertical="top" wrapText="1"/>
    </xf>
    <xf numFmtId="169" fontId="2" fillId="0" borderId="18" xfId="0" applyNumberFormat="1" applyFont="1" applyFill="1" applyBorder="1" applyAlignment="1">
      <alignment horizontal="center" vertical="top"/>
    </xf>
    <xf numFmtId="164" fontId="21" fillId="0" borderId="19" xfId="0" applyNumberFormat="1" applyFont="1" applyFill="1" applyBorder="1" applyAlignment="1">
      <alignment horizontal="justify" vertical="top"/>
    </xf>
    <xf numFmtId="164" fontId="0" fillId="0" borderId="27" xfId="0" applyFont="1" applyBorder="1" applyAlignment="1">
      <alignment/>
    </xf>
    <xf numFmtId="165" fontId="19"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6" fontId="1" fillId="0" borderId="6" xfId="0" applyNumberFormat="1" applyFont="1" applyFill="1" applyBorder="1" applyAlignment="1">
      <alignment horizontal="center" vertical="center" wrapText="1"/>
    </xf>
    <xf numFmtId="164" fontId="0" fillId="0" borderId="11" xfId="0" applyFont="1" applyBorder="1" applyAlignment="1">
      <alignment/>
    </xf>
    <xf numFmtId="164" fontId="7" fillId="0" borderId="24" xfId="0" applyNumberFormat="1" applyFont="1" applyFill="1" applyBorder="1" applyAlignment="1">
      <alignment horizontal="justify" vertical="top"/>
    </xf>
    <xf numFmtId="165" fontId="6" fillId="0" borderId="8" xfId="0" applyNumberFormat="1" applyFont="1" applyFill="1" applyBorder="1" applyAlignment="1">
      <alignment horizontal="justify" vertical="top" wrapText="1"/>
    </xf>
    <xf numFmtId="164" fontId="16" fillId="0" borderId="24" xfId="0" applyNumberFormat="1" applyFont="1" applyFill="1" applyBorder="1" applyAlignment="1">
      <alignment horizontal="justify" vertical="top" wrapText="1"/>
    </xf>
    <xf numFmtId="165" fontId="6" fillId="0" borderId="9" xfId="0" applyNumberFormat="1" applyFont="1" applyFill="1" applyBorder="1" applyAlignment="1">
      <alignment horizontal="justify" vertical="top" wrapText="1"/>
    </xf>
    <xf numFmtId="164" fontId="10" fillId="0" borderId="24" xfId="0" applyNumberFormat="1" applyFont="1" applyFill="1" applyBorder="1" applyAlignment="1">
      <alignment horizontal="justify" vertical="top" wrapText="1"/>
    </xf>
    <xf numFmtId="167" fontId="9" fillId="0" borderId="9" xfId="0" applyNumberFormat="1" applyFont="1" applyFill="1" applyBorder="1" applyAlignment="1">
      <alignment horizontal="justify" vertical="top" wrapText="1"/>
    </xf>
    <xf numFmtId="172" fontId="6" fillId="0" borderId="14" xfId="0" applyNumberFormat="1" applyFont="1" applyFill="1" applyBorder="1" applyAlignment="1">
      <alignment horizontal="center" vertical="top" wrapText="1"/>
    </xf>
    <xf numFmtId="164" fontId="13" fillId="0" borderId="19" xfId="0" applyNumberFormat="1" applyFont="1" applyFill="1" applyBorder="1" applyAlignment="1">
      <alignment horizontal="justify" vertical="top"/>
    </xf>
    <xf numFmtId="169" fontId="3" fillId="2" borderId="20"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center" wrapText="1"/>
    </xf>
    <xf numFmtId="164" fontId="19" fillId="0" borderId="3" xfId="0" applyNumberFormat="1" applyFont="1" applyFill="1" applyBorder="1" applyAlignment="1">
      <alignment horizontal="center" vertical="center" wrapText="1"/>
    </xf>
    <xf numFmtId="164" fontId="41" fillId="0" borderId="0" xfId="0" applyFont="1" applyAlignment="1">
      <alignment/>
    </xf>
    <xf numFmtId="164" fontId="11" fillId="0" borderId="24" xfId="0" applyNumberFormat="1" applyFont="1" applyFill="1" applyBorder="1" applyAlignment="1">
      <alignment horizontal="justify" vertical="top"/>
    </xf>
    <xf numFmtId="169" fontId="6" fillId="0" borderId="7" xfId="0" applyNumberFormat="1" applyFont="1" applyFill="1" applyBorder="1" applyAlignment="1">
      <alignment horizontal="center" vertical="top" wrapText="1"/>
    </xf>
    <xf numFmtId="166" fontId="6" fillId="0" borderId="32" xfId="0" applyNumberFormat="1" applyFont="1" applyFill="1" applyBorder="1" applyAlignment="1">
      <alignment horizontal="center" vertical="top" wrapText="1"/>
    </xf>
    <xf numFmtId="169" fontId="6" fillId="2" borderId="33" xfId="0" applyNumberFormat="1" applyFont="1" applyFill="1" applyBorder="1" applyAlignment="1">
      <alignment horizontal="center" vertical="top" wrapText="1"/>
    </xf>
    <xf numFmtId="164" fontId="10" fillId="0" borderId="24" xfId="0" applyNumberFormat="1" applyFont="1" applyFill="1" applyBorder="1" applyAlignment="1">
      <alignment horizontal="justify" vertical="top"/>
    </xf>
    <xf numFmtId="165" fontId="3" fillId="2" borderId="22" xfId="0" applyNumberFormat="1" applyFont="1" applyFill="1" applyBorder="1" applyAlignment="1">
      <alignment horizontal="center" vertical="top" wrapText="1"/>
    </xf>
    <xf numFmtId="168" fontId="6" fillId="0" borderId="32" xfId="0" applyNumberFormat="1" applyFont="1" applyFill="1" applyBorder="1" applyAlignment="1">
      <alignment horizontal="center" vertical="top" wrapText="1"/>
    </xf>
    <xf numFmtId="169" fontId="6" fillId="2" borderId="34" xfId="0" applyNumberFormat="1" applyFont="1" applyFill="1" applyBorder="1" applyAlignment="1">
      <alignment horizontal="center" vertical="top" wrapText="1"/>
    </xf>
    <xf numFmtId="164" fontId="42" fillId="0" borderId="8" xfId="0" applyNumberFormat="1" applyFont="1" applyFill="1" applyBorder="1" applyAlignment="1">
      <alignment horizontal="justify" vertical="top" wrapText="1"/>
    </xf>
    <xf numFmtId="164" fontId="16" fillId="0" borderId="24" xfId="0" applyNumberFormat="1" applyFont="1" applyFill="1" applyBorder="1" applyAlignment="1">
      <alignment horizontal="justify" vertical="top"/>
    </xf>
    <xf numFmtId="170" fontId="6" fillId="0" borderId="32" xfId="0" applyNumberFormat="1" applyFont="1" applyFill="1" applyBorder="1" applyAlignment="1">
      <alignment horizontal="center" vertical="top" wrapText="1"/>
    </xf>
    <xf numFmtId="164" fontId="33" fillId="0" borderId="24" xfId="0" applyNumberFormat="1" applyFont="1" applyFill="1" applyBorder="1" applyAlignment="1">
      <alignment horizontal="justify" vertical="top"/>
    </xf>
    <xf numFmtId="170" fontId="6" fillId="0" borderId="9" xfId="0" applyNumberFormat="1" applyFont="1" applyFill="1" applyBorder="1" applyAlignment="1">
      <alignment horizontal="center" vertical="top" wrapText="1"/>
    </xf>
    <xf numFmtId="164" fontId="44" fillId="0" borderId="24" xfId="0" applyNumberFormat="1" applyFont="1" applyFill="1" applyBorder="1" applyAlignment="1">
      <alignment horizontal="justify" vertical="top"/>
    </xf>
    <xf numFmtId="164" fontId="6" fillId="0" borderId="35" xfId="0" applyNumberFormat="1" applyFont="1" applyFill="1" applyBorder="1" applyAlignment="1">
      <alignment horizontal="left" vertical="top" wrapText="1"/>
    </xf>
    <xf numFmtId="164" fontId="6" fillId="0" borderId="36" xfId="0" applyNumberFormat="1" applyFont="1" applyFill="1" applyBorder="1" applyAlignment="1">
      <alignment horizontal="left" vertical="top" wrapText="1"/>
    </xf>
    <xf numFmtId="164" fontId="6" fillId="0" borderId="36" xfId="0" applyNumberFormat="1" applyFont="1" applyFill="1" applyBorder="1" applyAlignment="1">
      <alignment horizontal="justify" vertical="top" wrapText="1"/>
    </xf>
    <xf numFmtId="167" fontId="6" fillId="0" borderId="36" xfId="0" applyNumberFormat="1" applyFont="1" applyFill="1" applyBorder="1" applyAlignment="1">
      <alignment horizontal="center" vertical="top" wrapText="1"/>
    </xf>
    <xf numFmtId="169" fontId="6" fillId="0" borderId="37" xfId="0" applyNumberFormat="1" applyFont="1" applyFill="1" applyBorder="1" applyAlignment="1">
      <alignment horizontal="center" vertical="top"/>
    </xf>
    <xf numFmtId="164" fontId="30" fillId="0" borderId="24" xfId="0" applyNumberFormat="1" applyFont="1" applyFill="1" applyBorder="1" applyAlignment="1">
      <alignment horizontal="justify" vertical="top"/>
    </xf>
    <xf numFmtId="169" fontId="8" fillId="0" borderId="35" xfId="0" applyNumberFormat="1" applyFont="1" applyFill="1" applyBorder="1" applyAlignment="1">
      <alignment horizontal="center" vertical="top"/>
    </xf>
    <xf numFmtId="169" fontId="3" fillId="2" borderId="34" xfId="0" applyNumberFormat="1" applyFont="1" applyFill="1" applyBorder="1" applyAlignment="1">
      <alignment horizontal="center" vertical="top" wrapText="1"/>
    </xf>
    <xf numFmtId="164" fontId="3" fillId="0" borderId="16" xfId="0" applyNumberFormat="1" applyFont="1" applyFill="1" applyBorder="1" applyAlignment="1">
      <alignment horizontal="left" vertical="top" wrapText="1"/>
    </xf>
    <xf numFmtId="164" fontId="3" fillId="0" borderId="17" xfId="0" applyNumberFormat="1" applyFont="1" applyFill="1" applyBorder="1" applyAlignment="1">
      <alignment horizontal="center" vertical="top" wrapText="1"/>
    </xf>
    <xf numFmtId="164" fontId="3" fillId="0" borderId="17" xfId="0" applyNumberFormat="1"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86"/>
  <sheetViews>
    <sheetView tabSelected="1" view="pageBreakPreview" zoomScaleNormal="75" zoomScaleSheetLayoutView="100" workbookViewId="0" topLeftCell="A1">
      <selection activeCell="I5" sqref="I5"/>
    </sheetView>
  </sheetViews>
  <sheetFormatPr defaultColWidth="12.57421875" defaultRowHeight="12.75"/>
  <cols>
    <col min="1" max="3" width="11.57421875" style="0" customWidth="1"/>
    <col min="4" max="4" width="20.421875" style="0" customWidth="1"/>
    <col min="5" max="5" width="11.57421875" style="0" customWidth="1"/>
    <col min="6" max="6" width="15.57421875" style="0" customWidth="1"/>
    <col min="7" max="7" width="12.57421875" style="0" customWidth="1"/>
    <col min="8" max="8" width="13.7109375" style="0" customWidth="1"/>
    <col min="9" max="9" width="117.421875" style="0" customWidth="1"/>
    <col min="10" max="10" width="11.57421875" style="1" customWidth="1"/>
    <col min="11" max="16384" width="11.57421875" style="0" customWidth="1"/>
  </cols>
  <sheetData>
    <row r="1" ht="12">
      <c r="B1" s="2" t="s">
        <v>0</v>
      </c>
    </row>
    <row r="2" ht="12">
      <c r="B2" s="2" t="s">
        <v>1</v>
      </c>
    </row>
    <row r="3" ht="12">
      <c r="B3" s="2" t="s">
        <v>2</v>
      </c>
    </row>
    <row r="4" spans="1:14" ht="95.25">
      <c r="A4" s="3" t="s">
        <v>3</v>
      </c>
      <c r="B4" s="4" t="s">
        <v>4</v>
      </c>
      <c r="C4" s="4" t="s">
        <v>5</v>
      </c>
      <c r="D4" s="5" t="s">
        <v>6</v>
      </c>
      <c r="E4" s="5" t="s">
        <v>7</v>
      </c>
      <c r="F4" s="6" t="s">
        <v>8</v>
      </c>
      <c r="G4" s="7" t="s">
        <v>9</v>
      </c>
      <c r="H4" s="6" t="s">
        <v>10</v>
      </c>
      <c r="I4" s="8" t="s">
        <v>11</v>
      </c>
      <c r="J4" s="9" t="s">
        <v>12</v>
      </c>
      <c r="K4" s="10" t="s">
        <v>13</v>
      </c>
      <c r="L4" s="11" t="s">
        <v>14</v>
      </c>
      <c r="M4" s="12" t="s">
        <v>15</v>
      </c>
      <c r="N4" s="11" t="s">
        <v>16</v>
      </c>
    </row>
    <row r="5" spans="1:14" ht="159.75" customHeight="1">
      <c r="A5" s="13" t="s">
        <v>17</v>
      </c>
      <c r="B5" s="14" t="s">
        <v>18</v>
      </c>
      <c r="C5" s="15" t="s">
        <v>19</v>
      </c>
      <c r="D5" s="15" t="s">
        <v>20</v>
      </c>
      <c r="E5" s="16">
        <v>0.25</v>
      </c>
      <c r="F5" s="17" t="s">
        <v>21</v>
      </c>
      <c r="G5" s="18">
        <v>0.25</v>
      </c>
      <c r="H5" s="17" t="s">
        <v>21</v>
      </c>
      <c r="I5" s="19" t="s">
        <v>22</v>
      </c>
      <c r="J5" s="20">
        <f>(100%+100%+100%)/3</f>
        <v>1</v>
      </c>
      <c r="K5" s="21">
        <f aca="true" t="shared" si="0" ref="K5:K6">(G5*J5)</f>
        <v>0.25</v>
      </c>
      <c r="L5" s="22"/>
      <c r="M5" s="23">
        <f>268000*12</f>
        <v>3216000</v>
      </c>
      <c r="N5" s="24">
        <f>(M5/3216000)*E5</f>
        <v>0.25</v>
      </c>
    </row>
    <row r="6" spans="1:14" ht="364.5" customHeight="1">
      <c r="A6" s="25"/>
      <c r="B6" s="26"/>
      <c r="C6" s="27"/>
      <c r="D6" s="28" t="s">
        <v>23</v>
      </c>
      <c r="E6" s="29">
        <v>0.30000000000000004</v>
      </c>
      <c r="F6" s="28" t="s">
        <v>24</v>
      </c>
      <c r="G6" s="30">
        <v>0.30000000000000004</v>
      </c>
      <c r="H6" s="28" t="s">
        <v>24</v>
      </c>
      <c r="I6" s="31" t="s">
        <v>25</v>
      </c>
      <c r="J6" s="20">
        <f>(100%+99.88%+96.62%)/3</f>
        <v>0.9883333333333333</v>
      </c>
      <c r="K6" s="21">
        <f t="shared" si="0"/>
        <v>0.29650000000000004</v>
      </c>
      <c r="L6" s="22"/>
      <c r="M6" s="23">
        <v>5539</v>
      </c>
      <c r="N6" s="24">
        <f>(M6/5539)*E6</f>
        <v>0.30000000000000004</v>
      </c>
    </row>
    <row r="7" spans="1:14" ht="300" customHeight="1">
      <c r="A7" s="25"/>
      <c r="B7" s="26"/>
      <c r="C7" s="27"/>
      <c r="D7" s="27"/>
      <c r="E7" s="29"/>
      <c r="F7" s="27"/>
      <c r="G7" s="30"/>
      <c r="H7" s="28" t="s">
        <v>24</v>
      </c>
      <c r="I7" s="32" t="s">
        <v>26</v>
      </c>
      <c r="J7" s="20"/>
      <c r="K7" s="21"/>
      <c r="L7" s="22"/>
      <c r="M7" s="23"/>
      <c r="N7" s="24"/>
    </row>
    <row r="8" spans="1:14" ht="60" customHeight="1">
      <c r="A8" s="25"/>
      <c r="B8" s="26"/>
      <c r="C8" s="27"/>
      <c r="D8" s="27"/>
      <c r="E8" s="29"/>
      <c r="F8" s="27"/>
      <c r="G8" s="30"/>
      <c r="H8" s="33"/>
      <c r="I8" s="34" t="s">
        <v>27</v>
      </c>
      <c r="J8" s="20"/>
      <c r="K8" s="21"/>
      <c r="L8" s="22"/>
      <c r="M8" s="23"/>
      <c r="N8" s="24"/>
    </row>
    <row r="9" spans="1:14" ht="131.25" customHeight="1">
      <c r="A9" s="25"/>
      <c r="B9" s="26"/>
      <c r="C9" s="27"/>
      <c r="D9" s="27"/>
      <c r="E9" s="29"/>
      <c r="F9" s="27"/>
      <c r="G9" s="30"/>
      <c r="H9" s="33"/>
      <c r="I9" s="34" t="s">
        <v>28</v>
      </c>
      <c r="J9" s="20"/>
      <c r="K9" s="21"/>
      <c r="L9" s="22"/>
      <c r="M9" s="23"/>
      <c r="N9" s="24"/>
    </row>
    <row r="10" spans="1:14" ht="45.75" customHeight="1">
      <c r="A10" s="25"/>
      <c r="B10" s="26"/>
      <c r="C10" s="27"/>
      <c r="D10" s="27"/>
      <c r="E10" s="29"/>
      <c r="F10" s="27"/>
      <c r="G10" s="30"/>
      <c r="H10" s="33"/>
      <c r="I10" s="34" t="s">
        <v>29</v>
      </c>
      <c r="J10" s="20"/>
      <c r="K10" s="21"/>
      <c r="L10" s="22"/>
      <c r="M10" s="23"/>
      <c r="N10" s="24"/>
    </row>
    <row r="11" spans="1:14" ht="221.25" customHeight="1">
      <c r="A11" s="25"/>
      <c r="B11" s="26"/>
      <c r="C11" s="27"/>
      <c r="D11" s="28" t="s">
        <v>30</v>
      </c>
      <c r="E11" s="35">
        <v>0.25</v>
      </c>
      <c r="F11" s="28" t="s">
        <v>31</v>
      </c>
      <c r="G11" s="36">
        <v>0.25</v>
      </c>
      <c r="H11" s="28" t="s">
        <v>31</v>
      </c>
      <c r="I11" s="34" t="s">
        <v>32</v>
      </c>
      <c r="J11" s="20">
        <f>(100%+97.84%+80.86%)/3</f>
        <v>0.9289999999999999</v>
      </c>
      <c r="K11" s="21">
        <f aca="true" t="shared" si="1" ref="K11:K13">(G11*J11)</f>
        <v>0.23224999999999998</v>
      </c>
      <c r="L11" s="22"/>
      <c r="M11" s="23">
        <f>196500</f>
        <v>196500</v>
      </c>
      <c r="N11" s="24">
        <f>(M11/323500)*E11</f>
        <v>0.151854714064915</v>
      </c>
    </row>
    <row r="12" spans="1:14" ht="222.75" customHeight="1">
      <c r="A12" s="25"/>
      <c r="B12" s="26"/>
      <c r="C12" s="27"/>
      <c r="D12" s="28" t="s">
        <v>33</v>
      </c>
      <c r="E12" s="35">
        <v>0.2</v>
      </c>
      <c r="F12" s="28" t="s">
        <v>34</v>
      </c>
      <c r="G12" s="36">
        <v>0.15</v>
      </c>
      <c r="H12" s="28" t="s">
        <v>34</v>
      </c>
      <c r="I12" s="34" t="s">
        <v>35</v>
      </c>
      <c r="J12" s="20">
        <f>(100%+100%+100%)/3</f>
        <v>1</v>
      </c>
      <c r="K12" s="21">
        <f t="shared" si="1"/>
        <v>0.15</v>
      </c>
      <c r="L12" s="22"/>
      <c r="M12" s="23">
        <v>1</v>
      </c>
      <c r="N12" s="24">
        <f>(M12/1)*E12</f>
        <v>0.2</v>
      </c>
    </row>
    <row r="13" spans="1:14" ht="159" customHeight="1">
      <c r="A13" s="25"/>
      <c r="B13" s="26"/>
      <c r="C13" s="27"/>
      <c r="D13" s="27"/>
      <c r="E13" s="29"/>
      <c r="F13" s="28" t="s">
        <v>36</v>
      </c>
      <c r="G13" s="36">
        <v>0.05</v>
      </c>
      <c r="H13" s="28" t="s">
        <v>36</v>
      </c>
      <c r="I13" s="34" t="s">
        <v>37</v>
      </c>
      <c r="J13" s="20">
        <f>(100%+99.78%+90.21%)/3</f>
        <v>0.9666333333333332</v>
      </c>
      <c r="K13" s="21">
        <f t="shared" si="1"/>
        <v>0.04833166666666666</v>
      </c>
      <c r="L13" s="22"/>
      <c r="M13" s="23"/>
      <c r="N13" s="24"/>
    </row>
    <row r="14" spans="1:14" ht="24.75" customHeight="1">
      <c r="A14" s="37"/>
      <c r="B14" s="38" t="s">
        <v>38</v>
      </c>
      <c r="C14" s="39" t="s">
        <v>39</v>
      </c>
      <c r="D14" s="39"/>
      <c r="E14" s="40">
        <f>SUM(E5:E13)</f>
        <v>1</v>
      </c>
      <c r="F14" s="41"/>
      <c r="G14" s="42">
        <f>SUM(G5:G13)</f>
        <v>1</v>
      </c>
      <c r="H14" s="41"/>
      <c r="I14" s="43"/>
      <c r="J14" s="44"/>
      <c r="K14" s="45"/>
      <c r="L14" s="46">
        <f>SUM(K5:K13)</f>
        <v>0.9770816666666666</v>
      </c>
      <c r="M14" s="47"/>
      <c r="N14" s="46">
        <f>SUM(N5:N13)</f>
        <v>0.9018547140649151</v>
      </c>
    </row>
    <row r="17" spans="1:14" ht="63.75">
      <c r="A17" s="3" t="s">
        <v>3</v>
      </c>
      <c r="B17" s="4" t="s">
        <v>4</v>
      </c>
      <c r="C17" s="4" t="s">
        <v>5</v>
      </c>
      <c r="D17" s="48" t="s">
        <v>6</v>
      </c>
      <c r="E17" s="48" t="s">
        <v>7</v>
      </c>
      <c r="F17" s="49" t="s">
        <v>8</v>
      </c>
      <c r="G17" s="50" t="s">
        <v>9</v>
      </c>
      <c r="H17" s="49" t="s">
        <v>10</v>
      </c>
      <c r="I17" s="51" t="s">
        <v>11</v>
      </c>
      <c r="J17" s="52" t="s">
        <v>12</v>
      </c>
      <c r="K17" s="53" t="s">
        <v>13</v>
      </c>
      <c r="L17" s="54" t="s">
        <v>14</v>
      </c>
      <c r="M17" s="55" t="s">
        <v>15</v>
      </c>
      <c r="N17" s="54" t="s">
        <v>16</v>
      </c>
    </row>
    <row r="18" spans="1:14" ht="159" customHeight="1">
      <c r="A18" s="13" t="s">
        <v>17</v>
      </c>
      <c r="B18" s="14" t="s">
        <v>18</v>
      </c>
      <c r="C18" s="15" t="s">
        <v>40</v>
      </c>
      <c r="D18" s="15" t="s">
        <v>41</v>
      </c>
      <c r="E18" s="16">
        <v>0.5</v>
      </c>
      <c r="F18" s="15" t="s">
        <v>42</v>
      </c>
      <c r="G18" s="18">
        <v>0.35</v>
      </c>
      <c r="H18" s="15" t="s">
        <v>43</v>
      </c>
      <c r="I18" s="56" t="s">
        <v>44</v>
      </c>
      <c r="J18" s="57">
        <f>((100%+100%+((86.36%+92%+0%)/3))/3)</f>
        <v>0.8648444444444445</v>
      </c>
      <c r="K18" s="21">
        <f>(G18*J18)</f>
        <v>0.30269555555555555</v>
      </c>
      <c r="L18" s="58"/>
      <c r="M18" s="59">
        <v>0.65</v>
      </c>
      <c r="N18" s="60">
        <f>(M18/1)*E18</f>
        <v>0.325</v>
      </c>
    </row>
    <row r="19" spans="1:14" ht="132.75" customHeight="1">
      <c r="A19" s="61"/>
      <c r="B19" s="62"/>
      <c r="C19" s="63"/>
      <c r="D19" s="63"/>
      <c r="E19" s="64"/>
      <c r="F19" s="63"/>
      <c r="G19" s="65"/>
      <c r="H19" s="15" t="s">
        <v>45</v>
      </c>
      <c r="I19" s="66" t="s">
        <v>46</v>
      </c>
      <c r="J19" s="57"/>
      <c r="K19" s="21"/>
      <c r="L19" s="58"/>
      <c r="M19" s="67"/>
      <c r="N19" s="60"/>
    </row>
    <row r="20" spans="1:14" ht="119.25" customHeight="1">
      <c r="A20" s="61"/>
      <c r="B20" s="62"/>
      <c r="C20" s="63"/>
      <c r="D20" s="63"/>
      <c r="E20" s="64"/>
      <c r="F20" s="63"/>
      <c r="G20" s="65"/>
      <c r="H20" s="68"/>
      <c r="I20" s="66" t="s">
        <v>47</v>
      </c>
      <c r="J20" s="57"/>
      <c r="K20" s="21"/>
      <c r="L20" s="58"/>
      <c r="M20" s="67"/>
      <c r="N20" s="60"/>
    </row>
    <row r="21" spans="1:14" ht="16.5" customHeight="1">
      <c r="A21" s="61"/>
      <c r="B21" s="62"/>
      <c r="C21" s="63"/>
      <c r="D21" s="63"/>
      <c r="E21" s="64"/>
      <c r="F21" s="63"/>
      <c r="G21" s="65"/>
      <c r="H21" s="63"/>
      <c r="I21" s="56" t="s">
        <v>48</v>
      </c>
      <c r="J21" s="57"/>
      <c r="K21" s="21"/>
      <c r="L21" s="58"/>
      <c r="M21" s="67"/>
      <c r="N21" s="60"/>
    </row>
    <row r="22" spans="1:14" ht="123.75" customHeight="1">
      <c r="A22" s="61"/>
      <c r="B22" s="69"/>
      <c r="C22" s="68"/>
      <c r="D22" s="68"/>
      <c r="E22" s="70"/>
      <c r="F22" s="68"/>
      <c r="G22" s="71"/>
      <c r="H22" s="15" t="s">
        <v>49</v>
      </c>
      <c r="I22" s="66" t="s">
        <v>50</v>
      </c>
      <c r="J22" s="57"/>
      <c r="K22" s="21"/>
      <c r="L22" s="58"/>
      <c r="M22" s="67"/>
      <c r="N22" s="60"/>
    </row>
    <row r="23" spans="1:14" ht="128.25" customHeight="1">
      <c r="A23" s="61"/>
      <c r="B23" s="69"/>
      <c r="C23" s="68"/>
      <c r="D23" s="68"/>
      <c r="E23" s="70"/>
      <c r="F23" s="15" t="s">
        <v>51</v>
      </c>
      <c r="G23" s="16">
        <v>0.05</v>
      </c>
      <c r="H23" s="15" t="s">
        <v>51</v>
      </c>
      <c r="I23" s="72" t="s">
        <v>52</v>
      </c>
      <c r="J23" s="57">
        <f>(100%+100%+86.67%)/3</f>
        <v>0.9555666666666666</v>
      </c>
      <c r="K23" s="21">
        <f aca="true" t="shared" si="2" ref="K23:K25">(G23*J23)</f>
        <v>0.04777833333333333</v>
      </c>
      <c r="L23" s="58"/>
      <c r="M23" s="67"/>
      <c r="N23" s="60"/>
    </row>
    <row r="24" spans="1:14" ht="106.5" customHeight="1">
      <c r="A24" s="61"/>
      <c r="B24" s="69"/>
      <c r="C24" s="68"/>
      <c r="D24" s="68"/>
      <c r="E24" s="70"/>
      <c r="F24" s="15" t="s">
        <v>53</v>
      </c>
      <c r="G24" s="18">
        <v>0.05</v>
      </c>
      <c r="H24" s="68"/>
      <c r="I24" s="66" t="s">
        <v>54</v>
      </c>
      <c r="J24" s="57">
        <f>(100%+100%+83.33%)/3</f>
        <v>0.9444333333333333</v>
      </c>
      <c r="K24" s="21">
        <f t="shared" si="2"/>
        <v>0.04722166666666667</v>
      </c>
      <c r="L24" s="58"/>
      <c r="M24" s="67"/>
      <c r="N24" s="60"/>
    </row>
    <row r="25" spans="1:14" ht="131.25" customHeight="1">
      <c r="A25" s="61"/>
      <c r="B25" s="69"/>
      <c r="C25" s="68"/>
      <c r="D25" s="15" t="s">
        <v>55</v>
      </c>
      <c r="E25" s="70">
        <v>0.5</v>
      </c>
      <c r="F25" s="15" t="s">
        <v>56</v>
      </c>
      <c r="G25" s="71">
        <v>0.4</v>
      </c>
      <c r="H25" s="15" t="s">
        <v>57</v>
      </c>
      <c r="I25" s="66" t="s">
        <v>58</v>
      </c>
      <c r="J25" s="57">
        <f>(100%+100%+((49.23%+79.86%)/2))/3</f>
        <v>0.8818166666666666</v>
      </c>
      <c r="K25" s="21">
        <f t="shared" si="2"/>
        <v>0.35272666666666663</v>
      </c>
      <c r="L25" s="58"/>
      <c r="M25" s="59">
        <v>0.65</v>
      </c>
      <c r="N25" s="60">
        <f>(M25/1)*E25</f>
        <v>0.325</v>
      </c>
    </row>
    <row r="26" spans="1:14" ht="88.5" customHeight="1">
      <c r="A26" s="61"/>
      <c r="B26" s="69"/>
      <c r="C26" s="68"/>
      <c r="D26" s="68"/>
      <c r="E26" s="70"/>
      <c r="F26" s="68"/>
      <c r="G26" s="71"/>
      <c r="H26" s="15" t="s">
        <v>59</v>
      </c>
      <c r="I26" s="56" t="s">
        <v>60</v>
      </c>
      <c r="J26" s="57"/>
      <c r="K26" s="21"/>
      <c r="L26" s="58"/>
      <c r="M26" s="67"/>
      <c r="N26" s="60"/>
    </row>
    <row r="27" spans="1:14" ht="73.5" customHeight="1">
      <c r="A27" s="61"/>
      <c r="B27" s="69"/>
      <c r="C27" s="68"/>
      <c r="D27" s="68"/>
      <c r="E27" s="70"/>
      <c r="F27" s="68"/>
      <c r="G27" s="71"/>
      <c r="H27" s="15" t="s">
        <v>61</v>
      </c>
      <c r="I27" s="73" t="s">
        <v>62</v>
      </c>
      <c r="J27" s="57"/>
      <c r="K27" s="21"/>
      <c r="L27" s="58"/>
      <c r="M27" s="67"/>
      <c r="N27" s="60"/>
    </row>
    <row r="28" spans="1:14" ht="86.25" customHeight="1">
      <c r="A28" s="61"/>
      <c r="B28" s="69"/>
      <c r="C28" s="68"/>
      <c r="D28" s="68"/>
      <c r="E28" s="70"/>
      <c r="F28" s="15" t="s">
        <v>63</v>
      </c>
      <c r="G28" s="18">
        <v>0.15</v>
      </c>
      <c r="H28" s="68"/>
      <c r="I28" s="73" t="s">
        <v>64</v>
      </c>
      <c r="J28" s="57">
        <f>(100%+93.17%+70.35%)/3</f>
        <v>0.8784</v>
      </c>
      <c r="K28" s="21">
        <f>(G28*J28)</f>
        <v>0.13176</v>
      </c>
      <c r="L28" s="58"/>
      <c r="M28" s="67"/>
      <c r="N28" s="60"/>
    </row>
    <row r="29" spans="1:14" ht="50.25" customHeight="1">
      <c r="A29" s="38" t="s">
        <v>38</v>
      </c>
      <c r="B29" s="74" t="s">
        <v>65</v>
      </c>
      <c r="C29" s="74"/>
      <c r="D29" s="74"/>
      <c r="E29" s="75">
        <f>SUM(E18:E28)</f>
        <v>1</v>
      </c>
      <c r="F29" s="76"/>
      <c r="G29" s="77">
        <f>SUM(G18:G28)</f>
        <v>1</v>
      </c>
      <c r="H29" s="78"/>
      <c r="I29" s="79"/>
      <c r="J29" s="80"/>
      <c r="K29" s="81"/>
      <c r="L29" s="82">
        <f>SUM(K18:K28)</f>
        <v>0.8821822222222221</v>
      </c>
      <c r="M29" s="83"/>
      <c r="N29" s="82">
        <f>SUM(N18:N28)</f>
        <v>0.65</v>
      </c>
    </row>
    <row r="32" spans="1:14" ht="30.75">
      <c r="A32" s="3" t="s">
        <v>3</v>
      </c>
      <c r="B32" s="4" t="s">
        <v>4</v>
      </c>
      <c r="C32" s="4" t="s">
        <v>5</v>
      </c>
      <c r="D32" s="84" t="s">
        <v>6</v>
      </c>
      <c r="E32" s="85" t="s">
        <v>7</v>
      </c>
      <c r="F32" s="4" t="s">
        <v>8</v>
      </c>
      <c r="G32" s="86" t="s">
        <v>9</v>
      </c>
      <c r="H32" s="4" t="s">
        <v>10</v>
      </c>
      <c r="I32" s="87" t="s">
        <v>11</v>
      </c>
      <c r="J32" s="88" t="s">
        <v>12</v>
      </c>
      <c r="K32" s="89" t="s">
        <v>13</v>
      </c>
      <c r="L32" s="90" t="s">
        <v>14</v>
      </c>
      <c r="M32" s="91" t="s">
        <v>15</v>
      </c>
      <c r="N32" s="92" t="s">
        <v>16</v>
      </c>
    </row>
    <row r="33" spans="1:14" ht="168.75">
      <c r="A33" s="93" t="s">
        <v>17</v>
      </c>
      <c r="B33" s="93" t="s">
        <v>18</v>
      </c>
      <c r="C33" s="94" t="s">
        <v>66</v>
      </c>
      <c r="D33" s="94" t="s">
        <v>67</v>
      </c>
      <c r="E33" s="95">
        <v>0.17</v>
      </c>
      <c r="F33" s="94" t="s">
        <v>68</v>
      </c>
      <c r="G33" s="96">
        <v>0.22</v>
      </c>
      <c r="H33" s="94" t="s">
        <v>69</v>
      </c>
      <c r="I33" s="97" t="s">
        <v>70</v>
      </c>
      <c r="J33" s="98">
        <f>(100%+((100%+100%+92.76%+100%+100%)/5)+((80.55%+99.17%+92.76%+100%+100%)/5))/3</f>
        <v>0.9768266666666667</v>
      </c>
      <c r="K33" s="99">
        <f>J33*G33</f>
        <v>0.2149018666666667</v>
      </c>
      <c r="L33" s="100"/>
      <c r="M33" s="101">
        <v>290128</v>
      </c>
      <c r="N33" s="102">
        <f>(M33/290128)*E33</f>
        <v>0.17</v>
      </c>
    </row>
    <row r="34" spans="1:14" ht="57" customHeight="1">
      <c r="A34" s="103"/>
      <c r="B34" s="103"/>
      <c r="C34" s="104"/>
      <c r="D34" s="104"/>
      <c r="E34" s="105"/>
      <c r="F34" s="104"/>
      <c r="G34" s="106"/>
      <c r="H34" s="107"/>
      <c r="I34" s="97" t="s">
        <v>71</v>
      </c>
      <c r="J34" s="98"/>
      <c r="K34" s="99"/>
      <c r="L34" s="100"/>
      <c r="M34" s="101"/>
      <c r="N34" s="102"/>
    </row>
    <row r="35" spans="1:14" ht="59.25" customHeight="1">
      <c r="A35" s="103"/>
      <c r="B35" s="103"/>
      <c r="C35" s="104"/>
      <c r="D35" s="104"/>
      <c r="E35" s="105"/>
      <c r="F35" s="104"/>
      <c r="G35" s="106"/>
      <c r="H35" s="107"/>
      <c r="I35" s="108" t="s">
        <v>72</v>
      </c>
      <c r="J35" s="98"/>
      <c r="K35" s="99"/>
      <c r="L35" s="100"/>
      <c r="M35" s="101"/>
      <c r="N35" s="102"/>
    </row>
    <row r="36" spans="1:14" ht="36.75" customHeight="1">
      <c r="A36" s="103"/>
      <c r="B36" s="103"/>
      <c r="C36" s="104"/>
      <c r="D36" s="104"/>
      <c r="E36" s="105"/>
      <c r="F36" s="104"/>
      <c r="G36" s="106"/>
      <c r="H36" s="104"/>
      <c r="I36" s="97" t="s">
        <v>73</v>
      </c>
      <c r="J36" s="98"/>
      <c r="K36" s="99"/>
      <c r="L36" s="100"/>
      <c r="M36" s="109"/>
      <c r="N36" s="102"/>
    </row>
    <row r="37" spans="1:14" ht="87.75" customHeight="1">
      <c r="A37" s="103"/>
      <c r="B37" s="103"/>
      <c r="C37" s="104"/>
      <c r="D37" s="104"/>
      <c r="E37" s="105"/>
      <c r="F37" s="104"/>
      <c r="G37" s="106"/>
      <c r="H37" s="94" t="s">
        <v>74</v>
      </c>
      <c r="I37" s="97" t="s">
        <v>75</v>
      </c>
      <c r="J37" s="98"/>
      <c r="K37" s="99"/>
      <c r="L37" s="100"/>
      <c r="M37" s="109"/>
      <c r="N37" s="102"/>
    </row>
    <row r="38" spans="1:14" ht="50.25" customHeight="1">
      <c r="A38" s="103"/>
      <c r="B38" s="103"/>
      <c r="C38" s="104"/>
      <c r="D38" s="104"/>
      <c r="E38" s="105"/>
      <c r="F38" s="104"/>
      <c r="G38" s="106"/>
      <c r="H38" s="104"/>
      <c r="I38" s="97" t="s">
        <v>76</v>
      </c>
      <c r="J38" s="98"/>
      <c r="K38" s="99"/>
      <c r="L38" s="100"/>
      <c r="M38" s="109"/>
      <c r="N38" s="102"/>
    </row>
    <row r="39" spans="1:14" ht="192.75" customHeight="1">
      <c r="A39" s="103"/>
      <c r="B39" s="103"/>
      <c r="C39" s="104"/>
      <c r="D39" s="104"/>
      <c r="E39" s="105"/>
      <c r="F39" s="104"/>
      <c r="G39" s="106"/>
      <c r="H39" s="104"/>
      <c r="I39" s="97" t="s">
        <v>77</v>
      </c>
      <c r="J39" s="110"/>
      <c r="K39" s="99"/>
      <c r="L39" s="100"/>
      <c r="M39" s="109"/>
      <c r="N39" s="102"/>
    </row>
    <row r="40" spans="1:14" ht="52.5" customHeight="1">
      <c r="A40" s="103"/>
      <c r="B40" s="103"/>
      <c r="C40" s="104"/>
      <c r="D40" s="104"/>
      <c r="E40" s="105"/>
      <c r="F40" s="104"/>
      <c r="G40" s="106"/>
      <c r="H40" s="104"/>
      <c r="I40" s="97" t="s">
        <v>78</v>
      </c>
      <c r="J40" s="98"/>
      <c r="K40" s="99"/>
      <c r="L40" s="100"/>
      <c r="M40" s="109"/>
      <c r="N40" s="102"/>
    </row>
    <row r="41" spans="1:14" ht="78.75" customHeight="1">
      <c r="A41" s="103"/>
      <c r="B41" s="103"/>
      <c r="C41" s="104"/>
      <c r="D41" s="104"/>
      <c r="E41" s="105"/>
      <c r="F41" s="104"/>
      <c r="G41" s="106"/>
      <c r="H41" s="94" t="s">
        <v>79</v>
      </c>
      <c r="I41" s="97" t="s">
        <v>80</v>
      </c>
      <c r="J41" s="98"/>
      <c r="K41" s="99"/>
      <c r="L41" s="100"/>
      <c r="M41" s="109"/>
      <c r="N41" s="102"/>
    </row>
    <row r="42" spans="1:14" ht="141" customHeight="1">
      <c r="A42" s="103"/>
      <c r="B42" s="103"/>
      <c r="C42" s="104"/>
      <c r="D42" s="104"/>
      <c r="E42" s="105"/>
      <c r="F42" s="104"/>
      <c r="G42" s="106"/>
      <c r="H42" s="104"/>
      <c r="I42" s="108" t="s">
        <v>81</v>
      </c>
      <c r="J42" s="98"/>
      <c r="K42" s="99"/>
      <c r="L42" s="100"/>
      <c r="M42" s="109"/>
      <c r="N42" s="102"/>
    </row>
    <row r="43" spans="1:14" ht="39" customHeight="1">
      <c r="A43" s="103"/>
      <c r="B43" s="103"/>
      <c r="C43" s="104"/>
      <c r="D43" s="104"/>
      <c r="E43" s="105"/>
      <c r="F43" s="104"/>
      <c r="G43" s="106"/>
      <c r="H43" s="104"/>
      <c r="I43" s="108" t="s">
        <v>82</v>
      </c>
      <c r="J43" s="98"/>
      <c r="K43" s="99"/>
      <c r="L43" s="100"/>
      <c r="M43" s="109"/>
      <c r="N43" s="102"/>
    </row>
    <row r="44" spans="1:14" ht="39.75" customHeight="1">
      <c r="A44" s="103"/>
      <c r="B44" s="103"/>
      <c r="C44" s="104"/>
      <c r="D44" s="104"/>
      <c r="E44" s="105"/>
      <c r="F44" s="104"/>
      <c r="G44" s="106"/>
      <c r="H44" s="104"/>
      <c r="I44" s="97" t="s">
        <v>83</v>
      </c>
      <c r="J44" s="98"/>
      <c r="K44" s="99"/>
      <c r="L44" s="100"/>
      <c r="M44" s="109"/>
      <c r="N44" s="102"/>
    </row>
    <row r="45" spans="1:14" ht="36.75" customHeight="1">
      <c r="A45" s="103"/>
      <c r="B45" s="103"/>
      <c r="C45" s="104"/>
      <c r="D45" s="104"/>
      <c r="E45" s="105"/>
      <c r="F45" s="104"/>
      <c r="G45" s="106"/>
      <c r="H45" s="104"/>
      <c r="I45" s="97" t="s">
        <v>84</v>
      </c>
      <c r="J45" s="98"/>
      <c r="K45" s="99"/>
      <c r="L45" s="100"/>
      <c r="M45" s="109"/>
      <c r="N45" s="102"/>
    </row>
    <row r="46" spans="1:14" ht="59.25" customHeight="1">
      <c r="A46" s="103"/>
      <c r="B46" s="103"/>
      <c r="C46" s="104"/>
      <c r="D46" s="104"/>
      <c r="E46" s="105"/>
      <c r="F46" s="104"/>
      <c r="G46" s="106"/>
      <c r="H46" s="104"/>
      <c r="I46" s="97" t="s">
        <v>85</v>
      </c>
      <c r="J46" s="98"/>
      <c r="K46" s="99"/>
      <c r="L46" s="100"/>
      <c r="M46" s="109"/>
      <c r="N46" s="102"/>
    </row>
    <row r="47" spans="1:14" ht="78" customHeight="1">
      <c r="A47" s="103"/>
      <c r="B47" s="103"/>
      <c r="C47" s="104"/>
      <c r="D47" s="104"/>
      <c r="E47" s="105"/>
      <c r="F47" s="104"/>
      <c r="G47" s="106"/>
      <c r="H47" s="94" t="s">
        <v>86</v>
      </c>
      <c r="I47" s="19" t="s">
        <v>87</v>
      </c>
      <c r="J47" s="98"/>
      <c r="K47" s="99"/>
      <c r="L47" s="100"/>
      <c r="M47" s="109"/>
      <c r="N47" s="102"/>
    </row>
    <row r="48" spans="1:14" ht="126.75" customHeight="1">
      <c r="A48" s="103"/>
      <c r="B48" s="103"/>
      <c r="C48" s="104"/>
      <c r="D48" s="104"/>
      <c r="E48" s="105"/>
      <c r="F48" s="104"/>
      <c r="G48" s="106"/>
      <c r="H48" s="94"/>
      <c r="I48" s="97" t="s">
        <v>88</v>
      </c>
      <c r="J48" s="98"/>
      <c r="K48" s="99"/>
      <c r="L48" s="100"/>
      <c r="M48" s="109"/>
      <c r="N48" s="102"/>
    </row>
    <row r="49" spans="1:14" ht="70.5" customHeight="1">
      <c r="A49" s="103"/>
      <c r="B49" s="103"/>
      <c r="C49" s="104"/>
      <c r="D49" s="104"/>
      <c r="E49" s="105"/>
      <c r="F49" s="104"/>
      <c r="G49" s="106"/>
      <c r="H49" s="94" t="s">
        <v>89</v>
      </c>
      <c r="I49" s="19" t="s">
        <v>90</v>
      </c>
      <c r="J49" s="98"/>
      <c r="K49" s="99"/>
      <c r="L49" s="100"/>
      <c r="M49" s="109"/>
      <c r="N49" s="102"/>
    </row>
    <row r="50" spans="1:14" ht="186" customHeight="1">
      <c r="A50" s="103"/>
      <c r="B50" s="103"/>
      <c r="C50" s="104"/>
      <c r="D50" s="94" t="s">
        <v>91</v>
      </c>
      <c r="E50" s="95">
        <v>0.17</v>
      </c>
      <c r="F50" s="94" t="s">
        <v>92</v>
      </c>
      <c r="G50" s="96">
        <v>0.17</v>
      </c>
      <c r="H50" s="94" t="s">
        <v>92</v>
      </c>
      <c r="I50" s="108" t="s">
        <v>93</v>
      </c>
      <c r="J50" s="98">
        <f>(100%+100%+38.65%)/3</f>
        <v>0.7955</v>
      </c>
      <c r="K50" s="99">
        <f>J50*G50</f>
        <v>0.135235</v>
      </c>
      <c r="L50" s="100"/>
      <c r="M50" s="111">
        <v>0.8</v>
      </c>
      <c r="N50" s="102">
        <f>(M50/1)*E50</f>
        <v>0.136</v>
      </c>
    </row>
    <row r="51" spans="1:14" ht="118.5" customHeight="1">
      <c r="A51" s="103"/>
      <c r="B51" s="103"/>
      <c r="C51" s="104"/>
      <c r="D51" s="94" t="s">
        <v>94</v>
      </c>
      <c r="E51" s="95">
        <v>0.15</v>
      </c>
      <c r="F51" s="94" t="s">
        <v>95</v>
      </c>
      <c r="G51" s="96">
        <v>0.17</v>
      </c>
      <c r="H51" s="94" t="s">
        <v>96</v>
      </c>
      <c r="I51" s="31" t="s">
        <v>97</v>
      </c>
      <c r="J51" s="98">
        <v>1</v>
      </c>
      <c r="K51" s="99">
        <f>G51*J51</f>
        <v>0.17</v>
      </c>
      <c r="L51" s="100"/>
      <c r="M51" s="109">
        <v>71</v>
      </c>
      <c r="N51" s="102">
        <f>(M51/50)*E51</f>
        <v>0.213</v>
      </c>
    </row>
    <row r="52" spans="1:14" ht="337.5" customHeight="1">
      <c r="A52" s="103"/>
      <c r="B52" s="103"/>
      <c r="C52" s="104"/>
      <c r="D52" s="112" t="s">
        <v>98</v>
      </c>
      <c r="E52" s="95">
        <v>0.17</v>
      </c>
      <c r="F52" s="104"/>
      <c r="G52" s="96"/>
      <c r="H52" s="104"/>
      <c r="I52" s="34" t="s">
        <v>99</v>
      </c>
      <c r="J52" s="98"/>
      <c r="K52" s="99"/>
      <c r="L52" s="100"/>
      <c r="M52" s="109">
        <v>4</v>
      </c>
      <c r="N52" s="102">
        <f>(M52/4)*E52</f>
        <v>0.17</v>
      </c>
    </row>
    <row r="53" spans="1:14" ht="178.5" customHeight="1">
      <c r="A53" s="103"/>
      <c r="B53" s="103"/>
      <c r="C53" s="104"/>
      <c r="D53" s="94" t="s">
        <v>100</v>
      </c>
      <c r="E53" s="95">
        <v>0.17</v>
      </c>
      <c r="F53" s="94" t="s">
        <v>101</v>
      </c>
      <c r="G53" s="96">
        <v>0.15</v>
      </c>
      <c r="H53" s="94" t="s">
        <v>101</v>
      </c>
      <c r="I53" s="108" t="s">
        <v>102</v>
      </c>
      <c r="J53" s="98">
        <v>1</v>
      </c>
      <c r="K53" s="99">
        <f aca="true" t="shared" si="3" ref="K53:K54">G53*J53</f>
        <v>0.15</v>
      </c>
      <c r="L53" s="100"/>
      <c r="M53" s="109">
        <v>83775</v>
      </c>
      <c r="N53" s="102">
        <f>(M53/83775)*E53</f>
        <v>0.17</v>
      </c>
    </row>
    <row r="54" spans="1:14" ht="127.5" customHeight="1">
      <c r="A54" s="103"/>
      <c r="B54" s="103"/>
      <c r="C54" s="104"/>
      <c r="D54" s="94" t="s">
        <v>103</v>
      </c>
      <c r="E54" s="95">
        <v>0.17</v>
      </c>
      <c r="F54" s="94" t="s">
        <v>104</v>
      </c>
      <c r="G54" s="96">
        <v>0.22</v>
      </c>
      <c r="H54" s="94" t="s">
        <v>104</v>
      </c>
      <c r="I54" s="97" t="s">
        <v>105</v>
      </c>
      <c r="J54" s="98">
        <f>(100%+((100%+99.96%)/2)+((100%+52.34%)/2))/3</f>
        <v>0.9205</v>
      </c>
      <c r="K54" s="99">
        <f t="shared" si="3"/>
        <v>0.20251</v>
      </c>
      <c r="L54" s="100"/>
      <c r="M54" s="101">
        <v>254447</v>
      </c>
      <c r="N54" s="102">
        <f>(M54/254447)*E54</f>
        <v>0.17</v>
      </c>
    </row>
    <row r="55" spans="1:14" ht="105.75" customHeight="1">
      <c r="A55" s="103"/>
      <c r="B55" s="103"/>
      <c r="C55" s="104"/>
      <c r="D55" s="107"/>
      <c r="E55" s="107"/>
      <c r="F55" s="107"/>
      <c r="G55" s="96"/>
      <c r="H55" s="94" t="s">
        <v>106</v>
      </c>
      <c r="I55" s="34" t="s">
        <v>107</v>
      </c>
      <c r="J55" s="98"/>
      <c r="K55" s="99"/>
      <c r="L55" s="100"/>
      <c r="N55" s="102"/>
    </row>
    <row r="56" spans="1:14" ht="120" customHeight="1">
      <c r="A56" s="103"/>
      <c r="B56" s="103"/>
      <c r="C56" s="104"/>
      <c r="D56" s="104"/>
      <c r="E56" s="105"/>
      <c r="F56" s="104"/>
      <c r="G56" s="106"/>
      <c r="H56" s="104"/>
      <c r="I56" s="113" t="s">
        <v>108</v>
      </c>
      <c r="J56" s="98"/>
      <c r="K56" s="99"/>
      <c r="L56" s="100"/>
      <c r="M56" s="109"/>
      <c r="N56" s="102"/>
    </row>
    <row r="57" spans="1:14" ht="196.5" customHeight="1">
      <c r="A57" s="103"/>
      <c r="B57" s="103"/>
      <c r="C57" s="104"/>
      <c r="D57" s="104"/>
      <c r="E57" s="105"/>
      <c r="F57" s="104"/>
      <c r="G57" s="106"/>
      <c r="H57" s="104"/>
      <c r="I57" s="114" t="s">
        <v>109</v>
      </c>
      <c r="J57" s="98"/>
      <c r="K57" s="99"/>
      <c r="L57" s="100"/>
      <c r="M57" s="109"/>
      <c r="N57" s="102"/>
    </row>
    <row r="58" spans="1:14" ht="236.25" customHeight="1">
      <c r="A58" s="103"/>
      <c r="B58" s="103"/>
      <c r="C58" s="104"/>
      <c r="D58" s="104"/>
      <c r="E58" s="105"/>
      <c r="F58" s="104"/>
      <c r="G58" s="106"/>
      <c r="H58" s="104"/>
      <c r="I58" s="114" t="s">
        <v>110</v>
      </c>
      <c r="J58" s="98"/>
      <c r="K58" s="99"/>
      <c r="L58" s="100"/>
      <c r="M58" s="109"/>
      <c r="N58" s="102"/>
    </row>
    <row r="59" spans="1:14" ht="90.75" customHeight="1">
      <c r="A59" s="103"/>
      <c r="B59" s="103"/>
      <c r="C59" s="104"/>
      <c r="D59" s="104"/>
      <c r="E59" s="105"/>
      <c r="F59" s="104"/>
      <c r="G59" s="106"/>
      <c r="H59" s="104"/>
      <c r="I59" s="114" t="s">
        <v>111</v>
      </c>
      <c r="J59" s="98"/>
      <c r="K59" s="99"/>
      <c r="L59" s="100"/>
      <c r="M59" s="109"/>
      <c r="N59" s="102"/>
    </row>
    <row r="60" spans="1:14" ht="52.5" customHeight="1">
      <c r="A60" s="103"/>
      <c r="B60" s="103"/>
      <c r="C60" s="104"/>
      <c r="D60" s="104"/>
      <c r="E60" s="105"/>
      <c r="F60" s="104"/>
      <c r="G60" s="106"/>
      <c r="H60" s="104"/>
      <c r="I60" s="114" t="s">
        <v>112</v>
      </c>
      <c r="J60" s="98"/>
      <c r="K60" s="99"/>
      <c r="L60" s="100"/>
      <c r="M60" s="109"/>
      <c r="N60" s="102"/>
    </row>
    <row r="61" spans="1:14" ht="21.75" customHeight="1">
      <c r="A61" s="103"/>
      <c r="B61" s="103"/>
      <c r="C61" s="104"/>
      <c r="D61" s="104"/>
      <c r="E61" s="105"/>
      <c r="F61" s="104"/>
      <c r="G61" s="106"/>
      <c r="H61" s="104"/>
      <c r="I61" s="115" t="s">
        <v>113</v>
      </c>
      <c r="J61" s="98"/>
      <c r="K61" s="99"/>
      <c r="L61" s="100"/>
      <c r="M61" s="109"/>
      <c r="N61" s="102"/>
    </row>
    <row r="62" spans="1:14" ht="24" customHeight="1">
      <c r="A62" s="103"/>
      <c r="B62" s="103"/>
      <c r="C62" s="104"/>
      <c r="D62" s="104"/>
      <c r="E62" s="105"/>
      <c r="F62" s="104"/>
      <c r="G62" s="106"/>
      <c r="H62" s="104"/>
      <c r="I62" s="115" t="s">
        <v>114</v>
      </c>
      <c r="J62" s="98"/>
      <c r="K62" s="99"/>
      <c r="L62" s="100"/>
      <c r="M62" s="109"/>
      <c r="N62" s="102"/>
    </row>
    <row r="63" spans="1:14" ht="295.5" customHeight="1">
      <c r="A63" s="103"/>
      <c r="B63" s="103"/>
      <c r="C63" s="104"/>
      <c r="D63" s="104"/>
      <c r="E63" s="105"/>
      <c r="F63" s="104"/>
      <c r="G63" s="106"/>
      <c r="H63" s="104"/>
      <c r="I63" s="116" t="s">
        <v>115</v>
      </c>
      <c r="J63" s="98"/>
      <c r="K63" s="99"/>
      <c r="L63" s="100"/>
      <c r="M63" s="109"/>
      <c r="N63" s="102"/>
    </row>
    <row r="64" spans="1:14" ht="137.25" customHeight="1">
      <c r="A64" s="103"/>
      <c r="B64" s="103"/>
      <c r="C64" s="104"/>
      <c r="D64" s="104"/>
      <c r="E64" s="105"/>
      <c r="F64" s="104"/>
      <c r="G64" s="106"/>
      <c r="H64" s="104"/>
      <c r="I64" s="114" t="s">
        <v>116</v>
      </c>
      <c r="J64" s="98"/>
      <c r="K64" s="99"/>
      <c r="L64" s="100"/>
      <c r="M64" s="109"/>
      <c r="N64" s="102"/>
    </row>
    <row r="65" spans="1:14" ht="204.75" customHeight="1">
      <c r="A65" s="103"/>
      <c r="B65" s="103"/>
      <c r="C65" s="104"/>
      <c r="D65" s="104"/>
      <c r="E65" s="105"/>
      <c r="F65" s="104"/>
      <c r="G65" s="106"/>
      <c r="H65" s="104"/>
      <c r="I65" s="114" t="s">
        <v>117</v>
      </c>
      <c r="J65" s="98"/>
      <c r="K65" s="99"/>
      <c r="L65" s="100"/>
      <c r="M65" s="109"/>
      <c r="N65" s="102"/>
    </row>
    <row r="66" spans="1:14" ht="154.5" customHeight="1">
      <c r="A66" s="103"/>
      <c r="B66" s="103"/>
      <c r="C66" s="104"/>
      <c r="D66" s="104"/>
      <c r="E66" s="105"/>
      <c r="F66" s="94" t="s">
        <v>118</v>
      </c>
      <c r="G66" s="96">
        <v>0.07</v>
      </c>
      <c r="H66" s="94" t="s">
        <v>119</v>
      </c>
      <c r="I66" s="34" t="s">
        <v>120</v>
      </c>
      <c r="J66" s="98">
        <v>1</v>
      </c>
      <c r="K66" s="99">
        <f>G66*J66</f>
        <v>0.07</v>
      </c>
      <c r="L66" s="100"/>
      <c r="M66" s="109"/>
      <c r="N66" s="102"/>
    </row>
    <row r="67" spans="1:14" ht="24.75" customHeight="1">
      <c r="A67" s="117"/>
      <c r="B67" s="118" t="s">
        <v>38</v>
      </c>
      <c r="C67" s="119" t="s">
        <v>121</v>
      </c>
      <c r="D67" s="119"/>
      <c r="E67" s="120">
        <f>SUM(E33:E66)</f>
        <v>1</v>
      </c>
      <c r="F67" s="121"/>
      <c r="G67" s="120">
        <f>SUM(G33:G66)</f>
        <v>1</v>
      </c>
      <c r="H67" s="122"/>
      <c r="I67" s="123"/>
      <c r="J67" s="124"/>
      <c r="K67" s="125"/>
      <c r="L67" s="126">
        <f>SUM(K33:K66)</f>
        <v>0.9426468666666667</v>
      </c>
      <c r="M67" s="127"/>
      <c r="N67" s="126">
        <f>SUM(N33:N66)</f>
        <v>1.0290000000000001</v>
      </c>
    </row>
    <row r="70" spans="1:14" ht="30.75">
      <c r="A70" s="3" t="s">
        <v>3</v>
      </c>
      <c r="B70" s="4" t="s">
        <v>4</v>
      </c>
      <c r="C70" s="4" t="s">
        <v>5</v>
      </c>
      <c r="D70" s="84" t="s">
        <v>6</v>
      </c>
      <c r="E70" s="85" t="s">
        <v>7</v>
      </c>
      <c r="F70" s="4" t="s">
        <v>8</v>
      </c>
      <c r="G70" s="86" t="s">
        <v>9</v>
      </c>
      <c r="H70" s="4" t="s">
        <v>10</v>
      </c>
      <c r="I70" s="87" t="s">
        <v>11</v>
      </c>
      <c r="J70" s="88" t="s">
        <v>12</v>
      </c>
      <c r="K70" s="89" t="s">
        <v>13</v>
      </c>
      <c r="L70" s="90" t="s">
        <v>14</v>
      </c>
      <c r="M70" s="91" t="s">
        <v>15</v>
      </c>
      <c r="N70" s="92" t="s">
        <v>16</v>
      </c>
    </row>
    <row r="71" spans="1:14" ht="233.25" customHeight="1">
      <c r="A71" s="13" t="s">
        <v>17</v>
      </c>
      <c r="B71" s="14" t="s">
        <v>18</v>
      </c>
      <c r="C71" s="15" t="s">
        <v>122</v>
      </c>
      <c r="D71" s="28" t="s">
        <v>123</v>
      </c>
      <c r="E71" s="35">
        <v>0.15</v>
      </c>
      <c r="F71" s="28" t="s">
        <v>124</v>
      </c>
      <c r="G71" s="36">
        <v>0.15</v>
      </c>
      <c r="H71" s="28" t="s">
        <v>125</v>
      </c>
      <c r="I71" s="128" t="s">
        <v>126</v>
      </c>
      <c r="J71" s="20">
        <f>(100%+100%+((100%+100%+86.02%+100%)/4))/3</f>
        <v>0.98835</v>
      </c>
      <c r="K71" s="21">
        <f>G71*J71</f>
        <v>0.14825249999999998</v>
      </c>
      <c r="L71" s="22"/>
      <c r="M71" s="129">
        <v>1870632</v>
      </c>
      <c r="N71" s="24">
        <f>(M71/1800000)*E71</f>
        <v>0.155886</v>
      </c>
    </row>
    <row r="72" spans="1:14" ht="29.25" customHeight="1">
      <c r="A72" s="61"/>
      <c r="B72" s="62"/>
      <c r="C72" s="63"/>
      <c r="D72" s="27"/>
      <c r="E72" s="29"/>
      <c r="F72" s="27"/>
      <c r="G72" s="30"/>
      <c r="H72" s="27"/>
      <c r="I72" s="130" t="s">
        <v>127</v>
      </c>
      <c r="J72" s="20"/>
      <c r="K72" s="21"/>
      <c r="L72" s="22"/>
      <c r="M72" s="131"/>
      <c r="N72" s="24"/>
    </row>
    <row r="73" spans="1:14" ht="248.25" customHeight="1">
      <c r="A73" s="61"/>
      <c r="B73" s="62"/>
      <c r="C73" s="63"/>
      <c r="D73" s="27"/>
      <c r="E73" s="29"/>
      <c r="F73" s="27"/>
      <c r="G73" s="30"/>
      <c r="H73" s="27"/>
      <c r="I73" s="132" t="s">
        <v>128</v>
      </c>
      <c r="J73" s="20"/>
      <c r="K73" s="21"/>
      <c r="L73" s="22"/>
      <c r="M73" s="131"/>
      <c r="N73" s="24"/>
    </row>
    <row r="74" spans="1:14" ht="168" customHeight="1">
      <c r="A74" s="61"/>
      <c r="B74" s="62"/>
      <c r="C74" s="63"/>
      <c r="D74" s="27"/>
      <c r="E74" s="29"/>
      <c r="F74" s="27"/>
      <c r="G74" s="30"/>
      <c r="H74" s="27"/>
      <c r="I74" s="132" t="s">
        <v>129</v>
      </c>
      <c r="J74" s="20"/>
      <c r="K74" s="21"/>
      <c r="L74" s="22"/>
      <c r="M74" s="131"/>
      <c r="N74" s="24"/>
    </row>
    <row r="75" spans="1:14" ht="127.5" customHeight="1">
      <c r="A75" s="61"/>
      <c r="B75" s="62"/>
      <c r="C75" s="63"/>
      <c r="D75" s="27"/>
      <c r="E75" s="29"/>
      <c r="F75" s="27"/>
      <c r="G75" s="30"/>
      <c r="H75" s="27"/>
      <c r="I75" s="132" t="s">
        <v>130</v>
      </c>
      <c r="J75" s="20"/>
      <c r="K75" s="21"/>
      <c r="L75" s="22"/>
      <c r="M75" s="131"/>
      <c r="N75" s="24"/>
    </row>
    <row r="76" spans="1:14" ht="300" customHeight="1">
      <c r="A76" s="61"/>
      <c r="B76" s="62"/>
      <c r="C76" s="63"/>
      <c r="D76" s="27"/>
      <c r="E76" s="29"/>
      <c r="F76" s="27"/>
      <c r="G76" s="30"/>
      <c r="H76" s="27"/>
      <c r="I76" s="132" t="s">
        <v>131</v>
      </c>
      <c r="J76" s="20"/>
      <c r="K76" s="21"/>
      <c r="L76" s="22"/>
      <c r="M76" s="131"/>
      <c r="N76" s="24"/>
    </row>
    <row r="77" spans="1:14" ht="222" customHeight="1">
      <c r="A77" s="61"/>
      <c r="B77" s="62"/>
      <c r="C77" s="63"/>
      <c r="D77" s="27"/>
      <c r="E77" s="29"/>
      <c r="F77" s="27"/>
      <c r="G77" s="30"/>
      <c r="H77" s="27"/>
      <c r="I77" s="132" t="s">
        <v>132</v>
      </c>
      <c r="J77" s="20"/>
      <c r="K77" s="21"/>
      <c r="L77" s="22"/>
      <c r="M77" s="131"/>
      <c r="N77" s="24"/>
    </row>
    <row r="78" spans="1:14" ht="121.5" customHeight="1">
      <c r="A78" s="61"/>
      <c r="B78" s="62"/>
      <c r="C78" s="63"/>
      <c r="D78" s="27"/>
      <c r="E78" s="29"/>
      <c r="F78" s="27"/>
      <c r="G78" s="30"/>
      <c r="H78" s="27"/>
      <c r="I78" s="132" t="s">
        <v>133</v>
      </c>
      <c r="J78" s="20"/>
      <c r="K78" s="21"/>
      <c r="L78" s="22"/>
      <c r="M78" s="131"/>
      <c r="N78" s="24"/>
    </row>
    <row r="79" spans="1:14" ht="31.5" customHeight="1">
      <c r="A79" s="61"/>
      <c r="B79" s="62"/>
      <c r="C79" s="63"/>
      <c r="D79" s="27"/>
      <c r="E79" s="29"/>
      <c r="F79" s="27"/>
      <c r="G79" s="30"/>
      <c r="H79" s="27"/>
      <c r="I79" s="132" t="s">
        <v>134</v>
      </c>
      <c r="J79" s="20"/>
      <c r="K79" s="21"/>
      <c r="L79" s="22"/>
      <c r="M79" s="131"/>
      <c r="N79" s="24"/>
    </row>
    <row r="80" spans="1:14" ht="59.25" customHeight="1">
      <c r="A80" s="61"/>
      <c r="B80" s="62"/>
      <c r="C80" s="63"/>
      <c r="D80" s="27"/>
      <c r="E80" s="29"/>
      <c r="F80" s="27"/>
      <c r="G80" s="30"/>
      <c r="H80" s="27"/>
      <c r="I80" s="130" t="s">
        <v>135</v>
      </c>
      <c r="J80" s="20"/>
      <c r="K80" s="21"/>
      <c r="L80" s="22"/>
      <c r="M80" s="131"/>
      <c r="N80" s="24"/>
    </row>
    <row r="81" spans="1:14" ht="91.5" customHeight="1">
      <c r="A81" s="61"/>
      <c r="B81" s="62"/>
      <c r="C81" s="63"/>
      <c r="D81" s="27"/>
      <c r="E81" s="29"/>
      <c r="F81" s="27"/>
      <c r="G81" s="30"/>
      <c r="H81" s="27"/>
      <c r="I81" s="130" t="s">
        <v>136</v>
      </c>
      <c r="J81" s="20"/>
      <c r="K81" s="21"/>
      <c r="L81" s="22"/>
      <c r="M81" s="131"/>
      <c r="N81" s="24"/>
    </row>
    <row r="82" spans="1:14" ht="88.5" customHeight="1">
      <c r="A82" s="61"/>
      <c r="B82" s="62"/>
      <c r="C82" s="63"/>
      <c r="D82" s="27"/>
      <c r="E82" s="29"/>
      <c r="F82" s="27"/>
      <c r="G82" s="30"/>
      <c r="H82" s="27"/>
      <c r="I82" s="130" t="s">
        <v>137</v>
      </c>
      <c r="J82" s="20"/>
      <c r="K82" s="21"/>
      <c r="L82" s="22"/>
      <c r="M82" s="131"/>
      <c r="N82" s="24"/>
    </row>
    <row r="83" spans="1:14" ht="72" customHeight="1">
      <c r="A83" s="61"/>
      <c r="B83" s="62"/>
      <c r="C83" s="63"/>
      <c r="D83" s="27"/>
      <c r="E83" s="29"/>
      <c r="F83" s="27"/>
      <c r="G83" s="30"/>
      <c r="H83" s="27"/>
      <c r="I83" s="130" t="s">
        <v>138</v>
      </c>
      <c r="J83" s="20"/>
      <c r="K83" s="21"/>
      <c r="L83" s="22"/>
      <c r="M83" s="131"/>
      <c r="N83" s="24"/>
    </row>
    <row r="84" spans="1:14" ht="75.75" customHeight="1">
      <c r="A84" s="61"/>
      <c r="B84" s="62"/>
      <c r="C84" s="63"/>
      <c r="D84" s="27"/>
      <c r="E84" s="29"/>
      <c r="F84" s="27"/>
      <c r="G84" s="30"/>
      <c r="H84" s="27"/>
      <c r="I84" s="130" t="s">
        <v>139</v>
      </c>
      <c r="J84" s="20"/>
      <c r="K84" s="21"/>
      <c r="L84" s="22"/>
      <c r="M84" s="131"/>
      <c r="N84" s="24"/>
    </row>
    <row r="85" spans="1:14" ht="104.25" customHeight="1">
      <c r="A85" s="61"/>
      <c r="B85" s="62"/>
      <c r="C85" s="63"/>
      <c r="D85" s="27"/>
      <c r="E85" s="29"/>
      <c r="F85" s="27"/>
      <c r="G85" s="30"/>
      <c r="H85" s="27"/>
      <c r="I85" s="132" t="s">
        <v>140</v>
      </c>
      <c r="J85" s="20"/>
      <c r="K85" s="21"/>
      <c r="L85" s="22"/>
      <c r="M85" s="131"/>
      <c r="N85" s="24"/>
    </row>
    <row r="86" spans="1:14" ht="135" customHeight="1">
      <c r="A86" s="61"/>
      <c r="B86" s="62"/>
      <c r="C86" s="63"/>
      <c r="D86" s="27"/>
      <c r="E86" s="29"/>
      <c r="F86" s="27"/>
      <c r="G86" s="30"/>
      <c r="H86" s="27"/>
      <c r="I86" s="132" t="s">
        <v>141</v>
      </c>
      <c r="J86" s="20"/>
      <c r="K86" s="21"/>
      <c r="L86" s="22"/>
      <c r="M86" s="131"/>
      <c r="N86" s="24"/>
    </row>
    <row r="87" spans="1:14" ht="93" customHeight="1">
      <c r="A87" s="61"/>
      <c r="B87" s="62"/>
      <c r="C87" s="63"/>
      <c r="D87" s="27"/>
      <c r="E87" s="29"/>
      <c r="F87" s="27"/>
      <c r="G87" s="30"/>
      <c r="H87" s="27"/>
      <c r="I87" s="130" t="s">
        <v>142</v>
      </c>
      <c r="J87" s="20"/>
      <c r="K87" s="21"/>
      <c r="L87" s="22"/>
      <c r="M87" s="131"/>
      <c r="N87" s="24"/>
    </row>
    <row r="88" spans="1:14" ht="219.75" customHeight="1">
      <c r="A88" s="61"/>
      <c r="B88" s="62"/>
      <c r="C88" s="63"/>
      <c r="D88" s="27"/>
      <c r="E88" s="29"/>
      <c r="F88" s="27"/>
      <c r="G88" s="30"/>
      <c r="H88" s="27"/>
      <c r="I88" s="132" t="s">
        <v>143</v>
      </c>
      <c r="J88" s="20"/>
      <c r="K88" s="21"/>
      <c r="L88" s="22"/>
      <c r="M88" s="131"/>
      <c r="N88" s="24"/>
    </row>
    <row r="89" spans="1:14" ht="372" customHeight="1">
      <c r="A89" s="61"/>
      <c r="B89" s="62"/>
      <c r="C89" s="63"/>
      <c r="D89" s="27"/>
      <c r="E89" s="29"/>
      <c r="F89" s="27"/>
      <c r="G89" s="30"/>
      <c r="H89" s="27"/>
      <c r="I89" s="132" t="s">
        <v>144</v>
      </c>
      <c r="J89" s="20"/>
      <c r="K89" s="21"/>
      <c r="L89" s="22"/>
      <c r="M89" s="131"/>
      <c r="N89" s="24"/>
    </row>
    <row r="90" spans="1:14" ht="179.25" customHeight="1">
      <c r="A90" s="61"/>
      <c r="B90" s="62"/>
      <c r="C90" s="63"/>
      <c r="D90" s="27"/>
      <c r="E90" s="29"/>
      <c r="F90" s="27"/>
      <c r="G90" s="30"/>
      <c r="H90" s="27"/>
      <c r="I90" s="132" t="s">
        <v>145</v>
      </c>
      <c r="J90" s="20"/>
      <c r="K90" s="21"/>
      <c r="L90" s="22"/>
      <c r="M90" s="131"/>
      <c r="N90" s="24"/>
    </row>
    <row r="91" spans="1:14" ht="177.75" customHeight="1">
      <c r="A91" s="61"/>
      <c r="B91" s="62"/>
      <c r="C91" s="63"/>
      <c r="D91" s="27"/>
      <c r="E91" s="29"/>
      <c r="F91" s="27"/>
      <c r="G91" s="30"/>
      <c r="H91" s="27"/>
      <c r="I91" s="132" t="s">
        <v>146</v>
      </c>
      <c r="J91" s="20"/>
      <c r="K91" s="21"/>
      <c r="L91" s="22"/>
      <c r="M91" s="131"/>
      <c r="N91" s="24"/>
    </row>
    <row r="92" spans="1:14" ht="57.75" customHeight="1">
      <c r="A92" s="61"/>
      <c r="B92" s="62"/>
      <c r="C92" s="63"/>
      <c r="D92" s="27"/>
      <c r="E92" s="29"/>
      <c r="F92" s="27"/>
      <c r="G92" s="30"/>
      <c r="H92" s="27"/>
      <c r="I92" s="130" t="s">
        <v>147</v>
      </c>
      <c r="J92" s="20"/>
      <c r="K92" s="21"/>
      <c r="L92" s="22"/>
      <c r="M92" s="131"/>
      <c r="N92" s="24"/>
    </row>
    <row r="93" spans="1:14" ht="36.75" customHeight="1">
      <c r="A93" s="61"/>
      <c r="B93" s="62"/>
      <c r="C93" s="63"/>
      <c r="D93" s="27"/>
      <c r="E93" s="29"/>
      <c r="F93" s="27"/>
      <c r="G93" s="30"/>
      <c r="H93" s="27"/>
      <c r="I93" s="130" t="s">
        <v>148</v>
      </c>
      <c r="J93" s="20"/>
      <c r="K93" s="21"/>
      <c r="L93" s="22"/>
      <c r="M93" s="131"/>
      <c r="N93" s="24"/>
    </row>
    <row r="94" spans="1:14" ht="278.25" customHeight="1">
      <c r="A94" s="61"/>
      <c r="B94" s="62"/>
      <c r="C94" s="63"/>
      <c r="D94" s="27"/>
      <c r="E94" s="29"/>
      <c r="F94" s="27"/>
      <c r="G94" s="30"/>
      <c r="H94" s="27"/>
      <c r="I94" s="132" t="s">
        <v>149</v>
      </c>
      <c r="J94" s="20"/>
      <c r="K94" s="21"/>
      <c r="L94" s="22"/>
      <c r="M94" s="131"/>
      <c r="N94" s="24"/>
    </row>
    <row r="95" spans="1:14" ht="208.5" customHeight="1">
      <c r="A95" s="61"/>
      <c r="B95" s="62"/>
      <c r="C95" s="63"/>
      <c r="D95" s="27"/>
      <c r="E95" s="29"/>
      <c r="F95" s="27"/>
      <c r="G95" s="30"/>
      <c r="H95" s="27"/>
      <c r="I95" s="132" t="s">
        <v>150</v>
      </c>
      <c r="J95" s="20"/>
      <c r="K95" s="21"/>
      <c r="L95" s="22"/>
      <c r="M95" s="131"/>
      <c r="N95" s="24"/>
    </row>
    <row r="96" spans="1:14" ht="145.5" customHeight="1">
      <c r="A96" s="61"/>
      <c r="B96" s="62"/>
      <c r="C96" s="63"/>
      <c r="D96" s="27"/>
      <c r="E96" s="29"/>
      <c r="F96" s="27"/>
      <c r="G96" s="30"/>
      <c r="H96" s="27"/>
      <c r="I96" s="132" t="s">
        <v>151</v>
      </c>
      <c r="J96" s="20"/>
      <c r="K96" s="21"/>
      <c r="L96" s="22"/>
      <c r="M96" s="129"/>
      <c r="N96" s="24"/>
    </row>
    <row r="97" spans="1:14" ht="124.5" customHeight="1">
      <c r="A97" s="61"/>
      <c r="B97" s="62"/>
      <c r="C97" s="63"/>
      <c r="D97" s="27"/>
      <c r="E97" s="29"/>
      <c r="F97" s="27"/>
      <c r="G97" s="30"/>
      <c r="H97" s="27"/>
      <c r="I97" s="132" t="s">
        <v>152</v>
      </c>
      <c r="J97" s="20"/>
      <c r="K97" s="21"/>
      <c r="L97" s="22"/>
      <c r="M97" s="129"/>
      <c r="N97" s="24"/>
    </row>
    <row r="98" spans="1:14" ht="84" customHeight="1">
      <c r="A98" s="61"/>
      <c r="B98" s="62"/>
      <c r="C98" s="63"/>
      <c r="D98" s="27"/>
      <c r="E98" s="29"/>
      <c r="F98" s="27"/>
      <c r="G98" s="30"/>
      <c r="H98" s="27"/>
      <c r="I98" s="132" t="s">
        <v>153</v>
      </c>
      <c r="J98" s="20"/>
      <c r="K98" s="21"/>
      <c r="L98" s="22"/>
      <c r="M98" s="129"/>
      <c r="N98" s="24"/>
    </row>
    <row r="99" spans="1:14" ht="114.75" customHeight="1">
      <c r="A99" s="61"/>
      <c r="B99" s="62"/>
      <c r="C99" s="63"/>
      <c r="D99" s="27"/>
      <c r="E99" s="29"/>
      <c r="F99" s="27"/>
      <c r="G99" s="30"/>
      <c r="H99" s="27"/>
      <c r="I99" s="132" t="s">
        <v>154</v>
      </c>
      <c r="J99" s="20"/>
      <c r="K99" s="21"/>
      <c r="L99" s="22"/>
      <c r="M99" s="129"/>
      <c r="N99" s="24"/>
    </row>
    <row r="100" spans="1:14" ht="132" customHeight="1">
      <c r="A100" s="61"/>
      <c r="B100" s="62"/>
      <c r="C100" s="63"/>
      <c r="D100" s="27"/>
      <c r="E100" s="29"/>
      <c r="F100" s="27"/>
      <c r="G100" s="30"/>
      <c r="H100" s="27"/>
      <c r="I100" s="132" t="s">
        <v>155</v>
      </c>
      <c r="J100" s="20"/>
      <c r="K100" s="21"/>
      <c r="L100" s="22"/>
      <c r="M100" s="129"/>
      <c r="N100" s="24"/>
    </row>
    <row r="101" spans="1:14" ht="248.25" customHeight="1">
      <c r="A101" s="61"/>
      <c r="B101" s="62"/>
      <c r="C101" s="63"/>
      <c r="D101" s="27"/>
      <c r="E101" s="29"/>
      <c r="F101" s="27"/>
      <c r="G101" s="30"/>
      <c r="H101" s="27"/>
      <c r="I101" s="132" t="s">
        <v>156</v>
      </c>
      <c r="J101" s="20"/>
      <c r="K101" s="21"/>
      <c r="L101" s="22"/>
      <c r="M101" s="129"/>
      <c r="N101" s="24"/>
    </row>
    <row r="102" spans="1:14" ht="194.25" customHeight="1">
      <c r="A102" s="61"/>
      <c r="B102" s="62"/>
      <c r="C102" s="63"/>
      <c r="D102" s="27"/>
      <c r="E102" s="29"/>
      <c r="F102" s="27"/>
      <c r="G102" s="30"/>
      <c r="H102" s="27"/>
      <c r="I102" s="132" t="s">
        <v>157</v>
      </c>
      <c r="J102" s="20"/>
      <c r="K102" s="21"/>
      <c r="L102" s="22"/>
      <c r="M102" s="129"/>
      <c r="N102" s="24"/>
    </row>
    <row r="103" spans="1:14" ht="172.5" customHeight="1">
      <c r="A103" s="61"/>
      <c r="B103" s="62"/>
      <c r="C103" s="63"/>
      <c r="D103" s="27"/>
      <c r="E103" s="29"/>
      <c r="F103" s="27"/>
      <c r="G103" s="30"/>
      <c r="H103" s="27"/>
      <c r="I103" s="132" t="s">
        <v>158</v>
      </c>
      <c r="J103" s="20"/>
      <c r="K103" s="21"/>
      <c r="L103" s="22"/>
      <c r="M103" s="129"/>
      <c r="N103" s="24"/>
    </row>
    <row r="104" spans="1:14" ht="106.5" customHeight="1">
      <c r="A104" s="61"/>
      <c r="B104" s="62"/>
      <c r="C104" s="63"/>
      <c r="D104" s="27"/>
      <c r="E104" s="29"/>
      <c r="F104" s="27"/>
      <c r="G104" s="30"/>
      <c r="H104" s="27"/>
      <c r="I104" s="132" t="s">
        <v>159</v>
      </c>
      <c r="J104" s="20"/>
      <c r="K104" s="21"/>
      <c r="L104" s="22"/>
      <c r="M104" s="129"/>
      <c r="N104" s="24"/>
    </row>
    <row r="105" spans="1:14" ht="34.5" customHeight="1">
      <c r="A105" s="61"/>
      <c r="B105" s="62"/>
      <c r="C105" s="63"/>
      <c r="D105" s="27"/>
      <c r="E105" s="29"/>
      <c r="F105" s="27"/>
      <c r="G105" s="30"/>
      <c r="H105" s="27"/>
      <c r="I105" s="133" t="s">
        <v>160</v>
      </c>
      <c r="J105" s="20"/>
      <c r="K105" s="21"/>
      <c r="L105" s="22"/>
      <c r="M105" s="129"/>
      <c r="N105" s="24"/>
    </row>
    <row r="106" spans="1:14" ht="222.75" customHeight="1">
      <c r="A106" s="61"/>
      <c r="B106" s="62"/>
      <c r="C106" s="63"/>
      <c r="D106" s="27"/>
      <c r="E106" s="29"/>
      <c r="F106" s="27"/>
      <c r="G106" s="30"/>
      <c r="H106" s="27"/>
      <c r="I106" s="132" t="s">
        <v>161</v>
      </c>
      <c r="J106" s="20"/>
      <c r="K106" s="21"/>
      <c r="L106" s="22"/>
      <c r="M106" s="129"/>
      <c r="N106" s="24"/>
    </row>
    <row r="107" spans="1:14" ht="60" customHeight="1">
      <c r="A107" s="61"/>
      <c r="B107" s="62"/>
      <c r="C107" s="63"/>
      <c r="D107" s="27"/>
      <c r="E107" s="29"/>
      <c r="F107" s="27"/>
      <c r="G107" s="30"/>
      <c r="H107" s="27"/>
      <c r="I107" s="132" t="s">
        <v>162</v>
      </c>
      <c r="J107" s="20"/>
      <c r="K107" s="21"/>
      <c r="L107" s="22"/>
      <c r="M107" s="129"/>
      <c r="N107" s="24"/>
    </row>
    <row r="108" spans="1:14" ht="60" customHeight="1">
      <c r="A108" s="61"/>
      <c r="B108" s="62"/>
      <c r="C108" s="63"/>
      <c r="D108" s="27"/>
      <c r="E108" s="29"/>
      <c r="F108" s="27"/>
      <c r="G108" s="30"/>
      <c r="H108" s="27"/>
      <c r="I108" s="132" t="s">
        <v>163</v>
      </c>
      <c r="J108" s="20"/>
      <c r="K108" s="21"/>
      <c r="L108" s="22"/>
      <c r="M108" s="129"/>
      <c r="N108" s="24"/>
    </row>
    <row r="109" spans="1:14" ht="34.5" customHeight="1">
      <c r="A109" s="61"/>
      <c r="B109" s="62"/>
      <c r="C109" s="63"/>
      <c r="D109" s="27"/>
      <c r="E109" s="29"/>
      <c r="F109" s="27"/>
      <c r="G109" s="30"/>
      <c r="H109" s="27"/>
      <c r="I109" s="133" t="s">
        <v>164</v>
      </c>
      <c r="J109" s="20"/>
      <c r="K109" s="21"/>
      <c r="L109" s="22"/>
      <c r="M109" s="129"/>
      <c r="N109" s="24"/>
    </row>
    <row r="110" spans="1:14" ht="168.75" customHeight="1">
      <c r="A110" s="61"/>
      <c r="B110" s="62"/>
      <c r="C110" s="63"/>
      <c r="D110" s="27"/>
      <c r="E110" s="29"/>
      <c r="F110" s="27"/>
      <c r="G110" s="30"/>
      <c r="H110" s="27"/>
      <c r="I110" s="132" t="s">
        <v>165</v>
      </c>
      <c r="J110" s="20"/>
      <c r="K110" s="21"/>
      <c r="L110" s="22"/>
      <c r="M110" s="129"/>
      <c r="N110" s="24"/>
    </row>
    <row r="111" spans="1:14" ht="136.5" customHeight="1">
      <c r="A111" s="61"/>
      <c r="B111" s="62"/>
      <c r="C111" s="63"/>
      <c r="D111" s="27"/>
      <c r="E111" s="29"/>
      <c r="F111" s="27"/>
      <c r="G111" s="30"/>
      <c r="H111" s="27"/>
      <c r="I111" s="132" t="s">
        <v>166</v>
      </c>
      <c r="J111" s="20"/>
      <c r="K111" s="21"/>
      <c r="L111" s="22"/>
      <c r="M111" s="129"/>
      <c r="N111" s="24"/>
    </row>
    <row r="112" spans="1:14" ht="213.75" customHeight="1">
      <c r="A112" s="61"/>
      <c r="B112" s="62"/>
      <c r="C112" s="63"/>
      <c r="D112" s="27"/>
      <c r="E112" s="29"/>
      <c r="F112" s="27"/>
      <c r="G112" s="30"/>
      <c r="H112" s="27"/>
      <c r="I112" s="132" t="s">
        <v>167</v>
      </c>
      <c r="J112" s="20"/>
      <c r="K112" s="21"/>
      <c r="L112" s="22"/>
      <c r="M112" s="129"/>
      <c r="N112" s="24"/>
    </row>
    <row r="113" spans="1:14" ht="154.5" customHeight="1">
      <c r="A113" s="61"/>
      <c r="B113" s="62"/>
      <c r="C113" s="63"/>
      <c r="D113" s="27"/>
      <c r="E113" s="29"/>
      <c r="F113" s="27"/>
      <c r="G113" s="30"/>
      <c r="H113" s="27"/>
      <c r="I113" s="132" t="s">
        <v>168</v>
      </c>
      <c r="J113" s="20"/>
      <c r="K113" s="21"/>
      <c r="L113" s="22"/>
      <c r="M113" s="129"/>
      <c r="N113" s="24"/>
    </row>
    <row r="114" spans="1:14" ht="150" customHeight="1">
      <c r="A114" s="61"/>
      <c r="B114" s="62"/>
      <c r="C114" s="63"/>
      <c r="D114" s="27"/>
      <c r="E114" s="29"/>
      <c r="F114" s="27"/>
      <c r="G114" s="30"/>
      <c r="H114" s="27"/>
      <c r="I114" s="132" t="s">
        <v>169</v>
      </c>
      <c r="J114" s="20"/>
      <c r="K114" s="21"/>
      <c r="L114" s="22"/>
      <c r="M114" s="129"/>
      <c r="N114" s="24"/>
    </row>
    <row r="115" spans="1:14" ht="136.5" customHeight="1">
      <c r="A115" s="61"/>
      <c r="B115" s="62"/>
      <c r="C115" s="63"/>
      <c r="D115" s="27"/>
      <c r="E115" s="29"/>
      <c r="F115" s="27"/>
      <c r="G115" s="30"/>
      <c r="H115" s="27"/>
      <c r="I115" s="132" t="s">
        <v>170</v>
      </c>
      <c r="J115" s="20"/>
      <c r="K115" s="21"/>
      <c r="L115" s="22"/>
      <c r="M115" s="129"/>
      <c r="N115" s="24"/>
    </row>
    <row r="116" spans="1:14" ht="47.25" customHeight="1">
      <c r="A116" s="61"/>
      <c r="B116" s="62"/>
      <c r="C116" s="63"/>
      <c r="D116" s="27"/>
      <c r="E116" s="29"/>
      <c r="F116" s="27"/>
      <c r="G116" s="30"/>
      <c r="H116" s="27"/>
      <c r="I116" s="132" t="s">
        <v>171</v>
      </c>
      <c r="J116" s="20"/>
      <c r="K116" s="21"/>
      <c r="L116" s="22"/>
      <c r="M116" s="129"/>
      <c r="N116" s="24"/>
    </row>
    <row r="117" spans="1:14" ht="62.25" customHeight="1">
      <c r="A117" s="61"/>
      <c r="B117" s="62"/>
      <c r="C117" s="63"/>
      <c r="D117" s="27"/>
      <c r="E117" s="29"/>
      <c r="F117" s="27"/>
      <c r="G117" s="30"/>
      <c r="H117" s="27"/>
      <c r="I117" s="132" t="s">
        <v>172</v>
      </c>
      <c r="J117" s="20"/>
      <c r="K117" s="21"/>
      <c r="L117" s="22"/>
      <c r="M117" s="129"/>
      <c r="N117" s="24"/>
    </row>
    <row r="118" spans="1:14" ht="64.5" customHeight="1">
      <c r="A118" s="61"/>
      <c r="B118" s="62"/>
      <c r="C118" s="63"/>
      <c r="D118" s="27"/>
      <c r="E118" s="29"/>
      <c r="F118" s="27"/>
      <c r="G118" s="30"/>
      <c r="H118" s="27"/>
      <c r="I118" s="132" t="s">
        <v>173</v>
      </c>
      <c r="J118" s="20"/>
      <c r="K118" s="21"/>
      <c r="L118" s="22"/>
      <c r="M118" s="129"/>
      <c r="N118" s="24"/>
    </row>
    <row r="119" spans="1:14" ht="24" customHeight="1">
      <c r="A119" s="61"/>
      <c r="B119" s="62"/>
      <c r="C119" s="63"/>
      <c r="D119" s="27"/>
      <c r="E119" s="29"/>
      <c r="F119" s="27"/>
      <c r="G119" s="30"/>
      <c r="H119" s="27"/>
      <c r="I119" s="133" t="s">
        <v>174</v>
      </c>
      <c r="J119" s="20"/>
      <c r="K119" s="21"/>
      <c r="L119" s="22"/>
      <c r="M119" s="129"/>
      <c r="N119" s="24"/>
    </row>
    <row r="120" spans="1:14" ht="62.25" customHeight="1">
      <c r="A120" s="61"/>
      <c r="B120" s="62"/>
      <c r="C120" s="63"/>
      <c r="D120" s="27"/>
      <c r="E120" s="29"/>
      <c r="F120" s="27"/>
      <c r="G120" s="30"/>
      <c r="H120" s="27"/>
      <c r="I120" s="132" t="s">
        <v>175</v>
      </c>
      <c r="J120" s="20"/>
      <c r="K120" s="21"/>
      <c r="L120" s="22"/>
      <c r="M120" s="129"/>
      <c r="N120" s="24"/>
    </row>
    <row r="121" spans="1:14" ht="106.5" customHeight="1">
      <c r="A121" s="61"/>
      <c r="B121" s="62"/>
      <c r="C121" s="63"/>
      <c r="D121" s="27"/>
      <c r="E121" s="29"/>
      <c r="F121" s="27"/>
      <c r="G121" s="30"/>
      <c r="H121" s="27"/>
      <c r="I121" s="132" t="s">
        <v>176</v>
      </c>
      <c r="J121" s="20"/>
      <c r="K121" s="21"/>
      <c r="L121" s="22"/>
      <c r="M121" s="129"/>
      <c r="N121" s="24"/>
    </row>
    <row r="122" spans="1:14" ht="109.5" customHeight="1">
      <c r="A122" s="61"/>
      <c r="B122" s="62"/>
      <c r="C122" s="63"/>
      <c r="D122" s="27"/>
      <c r="E122" s="29"/>
      <c r="F122" s="27"/>
      <c r="G122" s="30"/>
      <c r="H122" s="27"/>
      <c r="I122" s="132" t="s">
        <v>177</v>
      </c>
      <c r="J122" s="20"/>
      <c r="K122" s="21"/>
      <c r="L122" s="22"/>
      <c r="M122" s="129"/>
      <c r="N122" s="24"/>
    </row>
    <row r="123" spans="1:14" ht="204.75" customHeight="1">
      <c r="A123" s="61"/>
      <c r="B123" s="62"/>
      <c r="C123" s="63"/>
      <c r="D123" s="27"/>
      <c r="E123" s="29"/>
      <c r="F123" s="27"/>
      <c r="G123" s="30"/>
      <c r="H123" s="27"/>
      <c r="I123" s="132" t="s">
        <v>178</v>
      </c>
      <c r="J123" s="20"/>
      <c r="K123" s="21"/>
      <c r="L123" s="22"/>
      <c r="M123" s="129"/>
      <c r="N123" s="24"/>
    </row>
    <row r="124" spans="1:14" ht="24.75" customHeight="1">
      <c r="A124" s="61"/>
      <c r="B124" s="62"/>
      <c r="C124" s="63"/>
      <c r="D124" s="27"/>
      <c r="E124" s="29"/>
      <c r="F124" s="27"/>
      <c r="G124" s="30"/>
      <c r="H124" s="27"/>
      <c r="I124" s="134" t="s">
        <v>179</v>
      </c>
      <c r="J124" s="20"/>
      <c r="K124" s="21"/>
      <c r="L124" s="22"/>
      <c r="M124" s="129"/>
      <c r="N124" s="24"/>
    </row>
    <row r="125" spans="1:14" ht="55.5" customHeight="1">
      <c r="A125" s="61"/>
      <c r="B125" s="62"/>
      <c r="C125" s="63"/>
      <c r="D125" s="27"/>
      <c r="E125" s="29"/>
      <c r="F125" s="27"/>
      <c r="G125" s="30"/>
      <c r="H125" s="27"/>
      <c r="I125" s="135" t="s">
        <v>180</v>
      </c>
      <c r="J125" s="20"/>
      <c r="K125" s="21"/>
      <c r="L125" s="22"/>
      <c r="M125" s="129"/>
      <c r="N125" s="24"/>
    </row>
    <row r="126" spans="1:14" ht="222.75" customHeight="1">
      <c r="A126" s="61"/>
      <c r="B126" s="62"/>
      <c r="C126" s="63"/>
      <c r="D126" s="27"/>
      <c r="E126" s="29"/>
      <c r="F126" s="27"/>
      <c r="G126" s="30"/>
      <c r="H126" s="27"/>
      <c r="I126" s="135" t="s">
        <v>181</v>
      </c>
      <c r="J126" s="20"/>
      <c r="K126" s="21"/>
      <c r="L126" s="22"/>
      <c r="M126" s="129"/>
      <c r="N126" s="24"/>
    </row>
    <row r="127" spans="1:14" ht="224.25" customHeight="1">
      <c r="A127" s="61"/>
      <c r="B127" s="62"/>
      <c r="C127" s="63"/>
      <c r="D127" s="27"/>
      <c r="E127" s="29"/>
      <c r="F127" s="27"/>
      <c r="G127" s="30"/>
      <c r="H127" s="27"/>
      <c r="I127" s="135" t="s">
        <v>182</v>
      </c>
      <c r="J127" s="20"/>
      <c r="K127" s="21"/>
      <c r="L127" s="22"/>
      <c r="M127" s="129"/>
      <c r="N127" s="24"/>
    </row>
    <row r="128" spans="1:14" ht="126.75" customHeight="1">
      <c r="A128" s="61"/>
      <c r="B128" s="62"/>
      <c r="C128" s="63"/>
      <c r="D128" s="27"/>
      <c r="E128" s="29"/>
      <c r="F128" s="27"/>
      <c r="G128" s="30"/>
      <c r="H128" s="27"/>
      <c r="I128" s="135" t="s">
        <v>183</v>
      </c>
      <c r="J128" s="20"/>
      <c r="K128" s="21"/>
      <c r="L128" s="22"/>
      <c r="M128" s="129"/>
      <c r="N128" s="24"/>
    </row>
    <row r="129" spans="1:14" ht="104.25" customHeight="1">
      <c r="A129" s="61"/>
      <c r="B129" s="62"/>
      <c r="C129" s="63"/>
      <c r="D129" s="27"/>
      <c r="E129" s="29"/>
      <c r="F129" s="27"/>
      <c r="G129" s="30"/>
      <c r="H129" s="27"/>
      <c r="I129" s="135" t="s">
        <v>184</v>
      </c>
      <c r="J129" s="20"/>
      <c r="K129" s="21"/>
      <c r="L129" s="22"/>
      <c r="M129" s="129"/>
      <c r="N129" s="24"/>
    </row>
    <row r="130" spans="1:14" ht="18" customHeight="1">
      <c r="A130" s="61"/>
      <c r="B130" s="62"/>
      <c r="C130" s="63"/>
      <c r="D130" s="27"/>
      <c r="E130" s="29"/>
      <c r="F130" s="27"/>
      <c r="G130" s="30"/>
      <c r="H130" s="27"/>
      <c r="I130" s="134" t="s">
        <v>185</v>
      </c>
      <c r="J130" s="20"/>
      <c r="K130" s="21"/>
      <c r="L130" s="22"/>
      <c r="M130" s="129"/>
      <c r="N130" s="24"/>
    </row>
    <row r="131" spans="1:14" ht="386.25" customHeight="1">
      <c r="A131" s="61"/>
      <c r="B131" s="62"/>
      <c r="C131" s="63"/>
      <c r="D131" s="27"/>
      <c r="E131" s="29"/>
      <c r="F131" s="27"/>
      <c r="G131" s="30"/>
      <c r="H131" s="27"/>
      <c r="I131" s="136" t="s">
        <v>186</v>
      </c>
      <c r="J131" s="20"/>
      <c r="K131" s="21"/>
      <c r="L131" s="22"/>
      <c r="M131" s="129"/>
      <c r="N131" s="24"/>
    </row>
    <row r="132" spans="1:14" ht="144.75" customHeight="1">
      <c r="A132" s="25"/>
      <c r="B132" s="26"/>
      <c r="C132" s="27"/>
      <c r="D132" s="27"/>
      <c r="E132" s="29"/>
      <c r="F132" s="27"/>
      <c r="G132" s="30"/>
      <c r="H132" s="28" t="s">
        <v>187</v>
      </c>
      <c r="I132" s="137" t="s">
        <v>188</v>
      </c>
      <c r="J132" s="20"/>
      <c r="K132" s="21"/>
      <c r="L132" s="22"/>
      <c r="M132" s="23"/>
      <c r="N132" s="24"/>
    </row>
    <row r="133" spans="1:14" ht="161.25" customHeight="1">
      <c r="A133" s="25"/>
      <c r="B133" s="26"/>
      <c r="C133" s="27"/>
      <c r="D133" s="27"/>
      <c r="E133" s="29"/>
      <c r="F133" s="27"/>
      <c r="G133" s="30"/>
      <c r="H133" s="27"/>
      <c r="I133" s="132" t="s">
        <v>189</v>
      </c>
      <c r="J133" s="20"/>
      <c r="K133" s="21"/>
      <c r="L133" s="22"/>
      <c r="M133" s="23"/>
      <c r="N133" s="24"/>
    </row>
    <row r="134" spans="1:14" ht="108.75" customHeight="1">
      <c r="A134" s="25"/>
      <c r="B134" s="26"/>
      <c r="C134" s="27"/>
      <c r="D134" s="27"/>
      <c r="E134" s="29"/>
      <c r="F134" s="27"/>
      <c r="G134" s="30"/>
      <c r="H134" s="27"/>
      <c r="I134" s="138" t="s">
        <v>190</v>
      </c>
      <c r="J134" s="20"/>
      <c r="K134" s="21"/>
      <c r="L134" s="22"/>
      <c r="M134" s="23"/>
      <c r="N134" s="24"/>
    </row>
    <row r="135" spans="1:14" ht="54.75" customHeight="1">
      <c r="A135" s="25"/>
      <c r="B135" s="26"/>
      <c r="C135" s="27"/>
      <c r="D135" s="27"/>
      <c r="E135" s="29"/>
      <c r="F135" s="27"/>
      <c r="G135" s="30"/>
      <c r="H135" s="27"/>
      <c r="I135" s="132" t="s">
        <v>191</v>
      </c>
      <c r="J135" s="20"/>
      <c r="K135" s="21"/>
      <c r="L135" s="22"/>
      <c r="M135" s="23"/>
      <c r="N135" s="24"/>
    </row>
    <row r="136" spans="1:14" ht="98.25" customHeight="1">
      <c r="A136" s="25"/>
      <c r="B136" s="26"/>
      <c r="C136" s="27"/>
      <c r="D136" s="27"/>
      <c r="E136" s="29"/>
      <c r="F136" s="27"/>
      <c r="G136" s="30"/>
      <c r="H136" s="27"/>
      <c r="I136" s="132" t="s">
        <v>192</v>
      </c>
      <c r="J136" s="20"/>
      <c r="K136" s="21"/>
      <c r="L136" s="22"/>
      <c r="M136" s="23"/>
      <c r="N136" s="24"/>
    </row>
    <row r="137" spans="1:14" ht="157.5" customHeight="1">
      <c r="A137" s="25"/>
      <c r="B137" s="26"/>
      <c r="C137" s="27"/>
      <c r="D137" s="27"/>
      <c r="E137" s="29"/>
      <c r="F137" s="27"/>
      <c r="G137" s="30"/>
      <c r="H137" s="27"/>
      <c r="I137" s="132" t="s">
        <v>193</v>
      </c>
      <c r="J137" s="20"/>
      <c r="K137" s="21"/>
      <c r="L137" s="22"/>
      <c r="M137" s="23"/>
      <c r="N137" s="24"/>
    </row>
    <row r="138" spans="1:14" ht="59.25" customHeight="1">
      <c r="A138" s="25"/>
      <c r="B138" s="26"/>
      <c r="C138" s="27"/>
      <c r="D138" s="27"/>
      <c r="E138" s="29"/>
      <c r="F138" s="27"/>
      <c r="G138" s="30"/>
      <c r="H138" s="28" t="s">
        <v>194</v>
      </c>
      <c r="I138" s="137" t="s">
        <v>195</v>
      </c>
      <c r="J138" s="20"/>
      <c r="K138" s="21"/>
      <c r="L138" s="22"/>
      <c r="M138" s="23"/>
      <c r="N138" s="24"/>
    </row>
    <row r="139" spans="1:14" ht="216.75" customHeight="1">
      <c r="A139" s="25"/>
      <c r="B139" s="26"/>
      <c r="C139" s="27"/>
      <c r="D139" s="28" t="s">
        <v>196</v>
      </c>
      <c r="E139" s="35">
        <v>0.1</v>
      </c>
      <c r="F139" s="27"/>
      <c r="G139" s="30"/>
      <c r="H139" s="28" t="s">
        <v>197</v>
      </c>
      <c r="I139" s="139" t="s">
        <v>198</v>
      </c>
      <c r="J139" s="20"/>
      <c r="K139" s="21"/>
      <c r="L139" s="22"/>
      <c r="M139" s="23">
        <v>63</v>
      </c>
      <c r="N139" s="24">
        <f>(M139/50)*E139</f>
        <v>0.126</v>
      </c>
    </row>
    <row r="140" spans="1:14" ht="89.25" customHeight="1">
      <c r="A140" s="25"/>
      <c r="B140" s="26"/>
      <c r="C140" s="27"/>
      <c r="D140" s="27"/>
      <c r="E140" s="29"/>
      <c r="F140" s="27"/>
      <c r="G140" s="30"/>
      <c r="H140" s="27"/>
      <c r="I140" s="128" t="s">
        <v>199</v>
      </c>
      <c r="J140" s="20"/>
      <c r="K140" s="21"/>
      <c r="L140" s="22"/>
      <c r="M140" s="23"/>
      <c r="N140" s="24"/>
    </row>
    <row r="141" spans="1:14" ht="143.25" customHeight="1">
      <c r="A141" s="25"/>
      <c r="B141" s="26"/>
      <c r="C141" s="27"/>
      <c r="D141" s="28" t="s">
        <v>200</v>
      </c>
      <c r="E141" s="35">
        <v>0.15</v>
      </c>
      <c r="F141" s="28" t="s">
        <v>201</v>
      </c>
      <c r="G141" s="36">
        <v>0.1</v>
      </c>
      <c r="H141" s="28" t="s">
        <v>202</v>
      </c>
      <c r="I141" s="140" t="s">
        <v>203</v>
      </c>
      <c r="J141" s="20">
        <f>(95%+((94.74%+100%+100%)/3)+((94.74%+100%+97.93%)/3))/3</f>
        <v>0.9693444444444445</v>
      </c>
      <c r="K141" s="21">
        <f>G141*J141</f>
        <v>0.09693444444444445</v>
      </c>
      <c r="L141" s="22"/>
      <c r="M141" s="141">
        <v>1.04</v>
      </c>
      <c r="N141" s="24">
        <f>(M141/2)*E141</f>
        <v>0.078</v>
      </c>
    </row>
    <row r="142" spans="1:14" ht="409.5" customHeight="1">
      <c r="A142" s="25"/>
      <c r="B142" s="26"/>
      <c r="C142" s="27"/>
      <c r="D142" s="28"/>
      <c r="E142" s="35"/>
      <c r="F142" s="28"/>
      <c r="G142" s="36"/>
      <c r="H142" s="28"/>
      <c r="I142" s="142" t="s">
        <v>204</v>
      </c>
      <c r="J142" s="20"/>
      <c r="K142" s="21"/>
      <c r="L142" s="22"/>
      <c r="M142" s="141"/>
      <c r="N142" s="24"/>
    </row>
    <row r="143" spans="1:14" ht="327" customHeight="1">
      <c r="A143" s="25"/>
      <c r="B143" s="26"/>
      <c r="C143" s="27"/>
      <c r="F143" s="27"/>
      <c r="G143" s="30"/>
      <c r="H143" s="28" t="s">
        <v>205</v>
      </c>
      <c r="I143" s="137" t="s">
        <v>206</v>
      </c>
      <c r="J143" s="20"/>
      <c r="K143" s="21"/>
      <c r="L143" s="22"/>
      <c r="M143" s="23"/>
      <c r="N143" s="24"/>
    </row>
    <row r="144" spans="1:14" ht="209.25" customHeight="1">
      <c r="A144" s="25"/>
      <c r="B144" s="26"/>
      <c r="C144" s="27"/>
      <c r="D144" s="27"/>
      <c r="E144" s="29"/>
      <c r="F144" s="27"/>
      <c r="G144" s="30"/>
      <c r="H144" s="28" t="s">
        <v>207</v>
      </c>
      <c r="I144" s="139" t="s">
        <v>208</v>
      </c>
      <c r="J144" s="20"/>
      <c r="K144" s="21"/>
      <c r="L144" s="22"/>
      <c r="M144" s="23"/>
      <c r="N144" s="24"/>
    </row>
    <row r="145" spans="1:14" ht="155.25" customHeight="1">
      <c r="A145" s="25"/>
      <c r="B145" s="26"/>
      <c r="C145" s="27"/>
      <c r="D145" s="28" t="s">
        <v>209</v>
      </c>
      <c r="E145" s="35">
        <v>0.15</v>
      </c>
      <c r="F145" s="28" t="s">
        <v>210</v>
      </c>
      <c r="G145" s="36">
        <v>0.06</v>
      </c>
      <c r="H145" s="28" t="s">
        <v>211</v>
      </c>
      <c r="I145" s="139" t="s">
        <v>212</v>
      </c>
      <c r="J145" s="20">
        <f>(100%+99.49%+80.4%)/3</f>
        <v>0.9329666666666666</v>
      </c>
      <c r="K145" s="21">
        <f>G145*J145</f>
        <v>0.05597799999999999</v>
      </c>
      <c r="L145" s="22"/>
      <c r="M145" s="23">
        <v>7</v>
      </c>
      <c r="N145" s="24">
        <f>(M145/7)*E145</f>
        <v>0.15</v>
      </c>
    </row>
    <row r="146" spans="1:14" ht="344.25" customHeight="1">
      <c r="A146" s="25"/>
      <c r="B146" s="26"/>
      <c r="C146" s="27"/>
      <c r="D146" s="27"/>
      <c r="E146" s="29"/>
      <c r="F146" s="27"/>
      <c r="G146" s="30"/>
      <c r="H146" s="27"/>
      <c r="I146" s="143" t="s">
        <v>213</v>
      </c>
      <c r="J146" s="20"/>
      <c r="K146" s="21"/>
      <c r="L146" s="22"/>
      <c r="M146" s="23"/>
      <c r="N146" s="24"/>
    </row>
    <row r="147" spans="1:14" ht="224.25" customHeight="1">
      <c r="A147" s="25"/>
      <c r="B147" s="26"/>
      <c r="C147" s="27"/>
      <c r="D147" s="27"/>
      <c r="E147" s="29"/>
      <c r="F147" s="27"/>
      <c r="G147" s="30"/>
      <c r="H147" s="27"/>
      <c r="I147" s="140" t="s">
        <v>214</v>
      </c>
      <c r="J147" s="20"/>
      <c r="K147" s="21"/>
      <c r="L147" s="22"/>
      <c r="M147" s="23"/>
      <c r="N147" s="24"/>
    </row>
    <row r="148" spans="1:14" ht="93.75" customHeight="1">
      <c r="A148" s="25"/>
      <c r="B148" s="26"/>
      <c r="C148" s="27"/>
      <c r="D148" s="27"/>
      <c r="E148" s="29"/>
      <c r="F148" s="27"/>
      <c r="G148" s="30"/>
      <c r="H148" s="27"/>
      <c r="I148" s="143" t="s">
        <v>215</v>
      </c>
      <c r="J148" s="20"/>
      <c r="K148" s="21"/>
      <c r="L148" s="22"/>
      <c r="M148" s="23"/>
      <c r="N148" s="24"/>
    </row>
    <row r="149" spans="1:14" ht="81" customHeight="1">
      <c r="A149" s="25"/>
      <c r="B149" s="26"/>
      <c r="C149" s="27"/>
      <c r="D149" s="27"/>
      <c r="E149" s="29"/>
      <c r="F149" s="28" t="s">
        <v>216</v>
      </c>
      <c r="G149" s="36">
        <v>0.05</v>
      </c>
      <c r="H149" s="28" t="s">
        <v>217</v>
      </c>
      <c r="I149" s="139" t="s">
        <v>218</v>
      </c>
      <c r="J149" s="20">
        <f>(100%+99.99%+92.17%)/3</f>
        <v>0.9738666666666665</v>
      </c>
      <c r="K149" s="21">
        <f>G149*J149</f>
        <v>0.04869333333333333</v>
      </c>
      <c r="L149" s="22"/>
      <c r="M149" s="23"/>
      <c r="N149" s="24"/>
    </row>
    <row r="150" spans="1:14" ht="75.75" customHeight="1">
      <c r="A150" s="25"/>
      <c r="B150" s="26"/>
      <c r="C150" s="27"/>
      <c r="D150" s="27"/>
      <c r="E150" s="29"/>
      <c r="F150" s="27"/>
      <c r="G150" s="30"/>
      <c r="H150" s="27"/>
      <c r="I150" s="139" t="s">
        <v>219</v>
      </c>
      <c r="J150" s="20"/>
      <c r="K150" s="21"/>
      <c r="L150" s="22"/>
      <c r="M150" s="23"/>
      <c r="N150" s="24"/>
    </row>
    <row r="151" spans="1:14" ht="55.5" customHeight="1">
      <c r="A151" s="25"/>
      <c r="B151" s="26"/>
      <c r="C151" s="27"/>
      <c r="D151" s="27"/>
      <c r="E151" s="29"/>
      <c r="F151" s="27"/>
      <c r="G151" s="30"/>
      <c r="H151" s="27"/>
      <c r="I151" s="139" t="s">
        <v>220</v>
      </c>
      <c r="J151" s="20"/>
      <c r="K151" s="21"/>
      <c r="L151" s="22"/>
      <c r="M151" s="23"/>
      <c r="N151" s="24"/>
    </row>
    <row r="152" spans="1:14" ht="93.75" customHeight="1">
      <c r="A152" s="25"/>
      <c r="B152" s="26"/>
      <c r="C152" s="27"/>
      <c r="D152" s="27"/>
      <c r="E152" s="29"/>
      <c r="F152" s="27"/>
      <c r="G152" s="30"/>
      <c r="H152" s="27"/>
      <c r="I152" s="139" t="s">
        <v>221</v>
      </c>
      <c r="J152" s="20"/>
      <c r="K152" s="21"/>
      <c r="L152" s="22"/>
      <c r="M152" s="23"/>
      <c r="N152" s="24"/>
    </row>
    <row r="153" spans="1:14" ht="163.5" customHeight="1">
      <c r="A153" s="25"/>
      <c r="B153" s="26"/>
      <c r="C153" s="27"/>
      <c r="D153" s="144" t="s">
        <v>222</v>
      </c>
      <c r="E153" s="35">
        <v>0.15</v>
      </c>
      <c r="F153" s="28" t="s">
        <v>118</v>
      </c>
      <c r="G153" s="36">
        <v>0.08</v>
      </c>
      <c r="H153" s="28" t="s">
        <v>223</v>
      </c>
      <c r="I153" s="139" t="s">
        <v>224</v>
      </c>
      <c r="J153" s="20">
        <f>(100%+((86.52%+100%+96.91%+100%)/4)+((86.52%+90.5%+93.85%+98.5%)/4))/3</f>
        <v>0.9606666666666666</v>
      </c>
      <c r="K153" s="21">
        <f>G153*J153</f>
        <v>0.07685333333333333</v>
      </c>
      <c r="L153" s="22"/>
      <c r="M153" s="23">
        <v>269</v>
      </c>
      <c r="N153" s="24">
        <f>(M153/244)*E153</f>
        <v>0.1653688524590164</v>
      </c>
    </row>
    <row r="154" spans="1:14" ht="82.5" customHeight="1">
      <c r="A154" s="25"/>
      <c r="B154" s="26"/>
      <c r="C154" s="27"/>
      <c r="D154" s="28" t="s">
        <v>225</v>
      </c>
      <c r="E154" s="35">
        <v>0.15</v>
      </c>
      <c r="F154" s="27"/>
      <c r="G154" s="30"/>
      <c r="H154" s="28" t="s">
        <v>226</v>
      </c>
      <c r="I154" s="137" t="s">
        <v>227</v>
      </c>
      <c r="J154" s="20"/>
      <c r="K154" s="21"/>
      <c r="L154" s="22"/>
      <c r="M154" s="23">
        <v>43</v>
      </c>
      <c r="N154" s="24">
        <f>(M154/53)*E154</f>
        <v>0.12169811320754717</v>
      </c>
    </row>
    <row r="155" spans="1:14" ht="158.25" customHeight="1">
      <c r="A155" s="25"/>
      <c r="B155" s="26"/>
      <c r="C155" s="27"/>
      <c r="D155" s="28" t="s">
        <v>228</v>
      </c>
      <c r="E155" s="35">
        <v>0.15</v>
      </c>
      <c r="F155" s="27"/>
      <c r="G155" s="30"/>
      <c r="H155" s="28" t="s">
        <v>229</v>
      </c>
      <c r="I155" s="137" t="s">
        <v>230</v>
      </c>
      <c r="J155" s="20"/>
      <c r="K155" s="21"/>
      <c r="L155" s="22"/>
      <c r="M155" s="23">
        <v>124</v>
      </c>
      <c r="N155" s="24">
        <f>(M155/45)*E155</f>
        <v>0.41333333333333333</v>
      </c>
    </row>
    <row r="156" spans="1:14" ht="34.5" customHeight="1">
      <c r="A156" s="25"/>
      <c r="B156" s="26"/>
      <c r="C156" s="27"/>
      <c r="D156" s="27"/>
      <c r="E156" s="29"/>
      <c r="F156" s="27"/>
      <c r="G156" s="30"/>
      <c r="H156" s="28" t="s">
        <v>231</v>
      </c>
      <c r="I156" s="137" t="s">
        <v>232</v>
      </c>
      <c r="J156" s="20"/>
      <c r="K156" s="21"/>
      <c r="L156" s="22"/>
      <c r="M156" s="23"/>
      <c r="N156" s="24"/>
    </row>
    <row r="157" spans="1:14" ht="36" customHeight="1">
      <c r="A157" s="25"/>
      <c r="B157" s="26"/>
      <c r="C157" s="27"/>
      <c r="D157" s="27"/>
      <c r="E157" s="29"/>
      <c r="F157" s="27"/>
      <c r="G157" s="30"/>
      <c r="H157" s="28"/>
      <c r="I157" s="145" t="s">
        <v>233</v>
      </c>
      <c r="J157" s="20"/>
      <c r="K157" s="21"/>
      <c r="L157" s="22"/>
      <c r="M157" s="23"/>
      <c r="N157" s="24"/>
    </row>
    <row r="158" spans="1:14" ht="90.75" customHeight="1">
      <c r="A158" s="25"/>
      <c r="B158" s="26"/>
      <c r="C158" s="27"/>
      <c r="D158" s="27"/>
      <c r="E158" s="29"/>
      <c r="F158" s="27"/>
      <c r="G158" s="30"/>
      <c r="H158" s="27"/>
      <c r="I158" s="137" t="s">
        <v>234</v>
      </c>
      <c r="J158" s="20"/>
      <c r="K158" s="21"/>
      <c r="L158" s="22"/>
      <c r="M158" s="23"/>
      <c r="N158" s="24"/>
    </row>
    <row r="159" spans="1:14" ht="72" customHeight="1">
      <c r="A159" s="25"/>
      <c r="B159" s="26"/>
      <c r="C159" s="27"/>
      <c r="D159" s="27"/>
      <c r="E159" s="29"/>
      <c r="F159" s="28" t="s">
        <v>235</v>
      </c>
      <c r="G159" s="36">
        <v>0.08</v>
      </c>
      <c r="H159" s="28" t="s">
        <v>223</v>
      </c>
      <c r="I159" s="137" t="s">
        <v>236</v>
      </c>
      <c r="J159" s="20">
        <f>(100%+100%+((76%+94.1%+92.5%+100%+100%)/5))/3</f>
        <v>0.9750666666666667</v>
      </c>
      <c r="K159" s="21">
        <f>G159*J159</f>
        <v>0.07800533333333334</v>
      </c>
      <c r="L159" s="22"/>
      <c r="M159" s="23"/>
      <c r="N159" s="24"/>
    </row>
    <row r="160" spans="1:14" ht="106.5" customHeight="1">
      <c r="A160" s="25"/>
      <c r="B160" s="26"/>
      <c r="C160" s="27"/>
      <c r="D160" s="27"/>
      <c r="E160" s="29"/>
      <c r="F160" s="27"/>
      <c r="G160" s="30"/>
      <c r="H160" s="28" t="s">
        <v>226</v>
      </c>
      <c r="I160" s="139" t="s">
        <v>237</v>
      </c>
      <c r="J160" s="20"/>
      <c r="K160" s="21"/>
      <c r="L160" s="22"/>
      <c r="M160" s="23"/>
      <c r="N160" s="24"/>
    </row>
    <row r="161" spans="1:14" ht="142.5" customHeight="1">
      <c r="A161" s="25"/>
      <c r="B161" s="26"/>
      <c r="C161" s="27"/>
      <c r="D161" s="27"/>
      <c r="E161" s="29"/>
      <c r="F161" s="27"/>
      <c r="G161" s="30"/>
      <c r="H161" s="28" t="s">
        <v>238</v>
      </c>
      <c r="I161" s="145" t="s">
        <v>239</v>
      </c>
      <c r="J161" s="20"/>
      <c r="K161" s="21"/>
      <c r="L161" s="22"/>
      <c r="M161" s="23"/>
      <c r="N161" s="24"/>
    </row>
    <row r="162" spans="1:14" ht="36.75" customHeight="1">
      <c r="A162" s="25"/>
      <c r="B162" s="26"/>
      <c r="C162" s="27"/>
      <c r="D162" s="27"/>
      <c r="E162" s="29"/>
      <c r="F162" s="27"/>
      <c r="G162" s="30"/>
      <c r="H162" s="27"/>
      <c r="I162" s="145" t="s">
        <v>240</v>
      </c>
      <c r="J162" s="20"/>
      <c r="K162" s="21"/>
      <c r="L162" s="22"/>
      <c r="M162" s="23"/>
      <c r="N162" s="24"/>
    </row>
    <row r="163" spans="1:14" ht="42.75" customHeight="1">
      <c r="A163" s="25"/>
      <c r="B163" s="26"/>
      <c r="C163" s="27"/>
      <c r="D163" s="27"/>
      <c r="E163" s="29"/>
      <c r="F163" s="27"/>
      <c r="G163" s="30"/>
      <c r="H163" s="27"/>
      <c r="I163" s="145" t="s">
        <v>241</v>
      </c>
      <c r="J163" s="20"/>
      <c r="K163" s="21"/>
      <c r="L163" s="22"/>
      <c r="M163" s="23"/>
      <c r="N163" s="24"/>
    </row>
    <row r="164" spans="1:14" ht="54.75" customHeight="1">
      <c r="A164" s="25"/>
      <c r="B164" s="26"/>
      <c r="C164" s="27"/>
      <c r="D164" s="27"/>
      <c r="E164" s="29"/>
      <c r="F164" s="27"/>
      <c r="G164" s="30"/>
      <c r="H164" s="27"/>
      <c r="I164" s="145" t="s">
        <v>242</v>
      </c>
      <c r="J164" s="20"/>
      <c r="K164" s="21"/>
      <c r="L164" s="22"/>
      <c r="M164" s="23"/>
      <c r="N164" s="24"/>
    </row>
    <row r="165" spans="1:14" ht="68.25" customHeight="1">
      <c r="A165" s="25"/>
      <c r="B165" s="26"/>
      <c r="C165" s="27"/>
      <c r="D165" s="27"/>
      <c r="E165" s="29"/>
      <c r="F165" s="27"/>
      <c r="G165" s="30"/>
      <c r="H165" s="27"/>
      <c r="I165" s="145" t="s">
        <v>243</v>
      </c>
      <c r="J165" s="20"/>
      <c r="K165" s="21"/>
      <c r="L165" s="22"/>
      <c r="M165" s="23"/>
      <c r="N165" s="24"/>
    </row>
    <row r="166" spans="1:14" ht="42" customHeight="1">
      <c r="A166" s="25"/>
      <c r="B166" s="26"/>
      <c r="C166" s="27"/>
      <c r="D166" s="27"/>
      <c r="E166" s="29"/>
      <c r="F166" s="27"/>
      <c r="G166" s="30"/>
      <c r="H166" s="27"/>
      <c r="I166" s="145" t="s">
        <v>244</v>
      </c>
      <c r="J166" s="20"/>
      <c r="K166" s="21"/>
      <c r="L166" s="22"/>
      <c r="M166" s="23"/>
      <c r="N166" s="24"/>
    </row>
    <row r="167" spans="1:14" ht="140.25" customHeight="1">
      <c r="A167" s="25"/>
      <c r="B167" s="26"/>
      <c r="C167" s="27"/>
      <c r="D167" s="27"/>
      <c r="E167" s="29"/>
      <c r="F167" s="27"/>
      <c r="G167" s="30"/>
      <c r="H167" s="28" t="s">
        <v>231</v>
      </c>
      <c r="I167" s="146" t="s">
        <v>245</v>
      </c>
      <c r="J167" s="20"/>
      <c r="K167" s="21"/>
      <c r="L167" s="22"/>
      <c r="M167" s="23"/>
      <c r="N167" s="24"/>
    </row>
    <row r="168" spans="1:14" ht="36" customHeight="1">
      <c r="A168" s="25"/>
      <c r="B168" s="26"/>
      <c r="C168" s="27"/>
      <c r="D168" s="27"/>
      <c r="E168" s="29"/>
      <c r="F168" s="27"/>
      <c r="G168" s="30"/>
      <c r="H168" s="28" t="s">
        <v>246</v>
      </c>
      <c r="I168" s="139" t="s">
        <v>247</v>
      </c>
      <c r="J168" s="20"/>
      <c r="K168" s="21"/>
      <c r="L168" s="22"/>
      <c r="M168" s="23"/>
      <c r="N168" s="24"/>
    </row>
    <row r="169" spans="1:14" ht="213.75" customHeight="1">
      <c r="A169" s="25"/>
      <c r="B169" s="26"/>
      <c r="C169" s="27"/>
      <c r="D169" s="27"/>
      <c r="E169" s="29"/>
      <c r="F169" s="28" t="s">
        <v>248</v>
      </c>
      <c r="G169" s="36">
        <v>0.08</v>
      </c>
      <c r="H169" s="28" t="s">
        <v>223</v>
      </c>
      <c r="I169" s="147" t="s">
        <v>249</v>
      </c>
      <c r="J169" s="20">
        <f>(100%+100%+((100%+96.5%+97.17%+86.32%+96.08%)/5))/3</f>
        <v>0.9840466666666666</v>
      </c>
      <c r="K169" s="21">
        <f>G169*J169</f>
        <v>0.07872373333333334</v>
      </c>
      <c r="L169" s="22"/>
      <c r="M169" s="23"/>
      <c r="N169" s="24"/>
    </row>
    <row r="170" spans="1:14" ht="72.75" customHeight="1">
      <c r="A170" s="25"/>
      <c r="B170" s="26"/>
      <c r="C170" s="27"/>
      <c r="D170" s="27"/>
      <c r="E170" s="29"/>
      <c r="F170" s="27"/>
      <c r="G170" s="30"/>
      <c r="H170" s="28" t="s">
        <v>226</v>
      </c>
      <c r="I170" s="128" t="s">
        <v>250</v>
      </c>
      <c r="J170" s="20"/>
      <c r="K170" s="21"/>
      <c r="L170" s="22"/>
      <c r="M170" s="23"/>
      <c r="N170" s="24"/>
    </row>
    <row r="171" spans="1:14" ht="93.75" customHeight="1">
      <c r="A171" s="25"/>
      <c r="B171" s="26"/>
      <c r="C171" s="27"/>
      <c r="D171" s="148"/>
      <c r="E171" s="105"/>
      <c r="F171" s="27"/>
      <c r="G171" s="30"/>
      <c r="H171" s="28" t="s">
        <v>251</v>
      </c>
      <c r="I171" s="137" t="s">
        <v>252</v>
      </c>
      <c r="J171" s="20"/>
      <c r="K171" s="21"/>
      <c r="L171" s="22"/>
      <c r="M171" s="23"/>
      <c r="N171" s="24"/>
    </row>
    <row r="172" spans="1:14" ht="117" customHeight="1">
      <c r="A172" s="25"/>
      <c r="B172" s="26"/>
      <c r="C172" s="27"/>
      <c r="D172" s="107"/>
      <c r="E172" s="105"/>
      <c r="F172" s="27"/>
      <c r="G172" s="30"/>
      <c r="H172" s="28" t="s">
        <v>231</v>
      </c>
      <c r="I172" s="139" t="s">
        <v>253</v>
      </c>
      <c r="J172" s="20"/>
      <c r="K172" s="21"/>
      <c r="L172" s="22"/>
      <c r="M172" s="23"/>
      <c r="N172" s="24"/>
    </row>
    <row r="173" spans="1:14" ht="116.25" customHeight="1">
      <c r="A173" s="25"/>
      <c r="B173" s="26"/>
      <c r="C173" s="27"/>
      <c r="D173" s="107"/>
      <c r="E173" s="105"/>
      <c r="F173" s="28" t="s">
        <v>254</v>
      </c>
      <c r="G173" s="30"/>
      <c r="H173" s="28" t="s">
        <v>254</v>
      </c>
      <c r="I173" s="139" t="s">
        <v>255</v>
      </c>
      <c r="J173" s="20"/>
      <c r="K173" s="21"/>
      <c r="L173" s="22"/>
      <c r="M173" s="23"/>
      <c r="N173" s="24"/>
    </row>
    <row r="174" spans="1:14" ht="78.75" customHeight="1">
      <c r="A174" s="25"/>
      <c r="B174" s="26"/>
      <c r="C174" s="27"/>
      <c r="D174" s="107"/>
      <c r="E174" s="105"/>
      <c r="F174" s="27"/>
      <c r="G174" s="30"/>
      <c r="H174" s="27"/>
      <c r="I174" s="139" t="s">
        <v>256</v>
      </c>
      <c r="J174" s="20"/>
      <c r="K174" s="21"/>
      <c r="L174" s="22"/>
      <c r="M174" s="23"/>
      <c r="N174" s="24"/>
    </row>
    <row r="175" spans="1:14" ht="88.5" customHeight="1">
      <c r="A175" s="25"/>
      <c r="B175" s="26"/>
      <c r="C175" s="27"/>
      <c r="D175" s="107"/>
      <c r="E175" s="105"/>
      <c r="F175" s="27"/>
      <c r="G175" s="30"/>
      <c r="H175" s="27"/>
      <c r="I175" s="139" t="s">
        <v>257</v>
      </c>
      <c r="J175" s="20"/>
      <c r="K175" s="21"/>
      <c r="L175" s="22"/>
      <c r="M175" s="23"/>
      <c r="N175" s="24"/>
    </row>
    <row r="176" spans="1:14" ht="117" customHeight="1">
      <c r="A176" s="25"/>
      <c r="B176" s="26"/>
      <c r="C176" s="27"/>
      <c r="D176" s="107"/>
      <c r="E176" s="107"/>
      <c r="F176" s="28" t="s">
        <v>258</v>
      </c>
      <c r="G176" s="36">
        <v>0.08</v>
      </c>
      <c r="H176" s="28" t="s">
        <v>223</v>
      </c>
      <c r="I176" s="137" t="s">
        <v>259</v>
      </c>
      <c r="J176" s="20">
        <f>(100%+((70.24%+100%+100%+100%)/4)+((70.24%+100%+98.41%+100%)/4))/3</f>
        <v>0.949075</v>
      </c>
      <c r="K176" s="21">
        <f>G176*J176</f>
        <v>0.07592600000000001</v>
      </c>
      <c r="L176" s="22"/>
      <c r="M176" s="149"/>
      <c r="N176" s="24"/>
    </row>
    <row r="177" spans="1:14" ht="46.5" customHeight="1">
      <c r="A177" s="25"/>
      <c r="B177" s="26"/>
      <c r="C177" s="27"/>
      <c r="D177" s="104"/>
      <c r="E177" s="105"/>
      <c r="F177" s="27"/>
      <c r="G177" s="30"/>
      <c r="H177" s="28" t="s">
        <v>246</v>
      </c>
      <c r="I177" s="139" t="s">
        <v>260</v>
      </c>
      <c r="J177" s="20"/>
      <c r="K177" s="21"/>
      <c r="L177" s="22"/>
      <c r="M177" s="23"/>
      <c r="N177" s="24"/>
    </row>
    <row r="178" spans="1:14" ht="77.25" customHeight="1">
      <c r="A178" s="25"/>
      <c r="B178" s="26"/>
      <c r="C178" s="27"/>
      <c r="D178" s="104"/>
      <c r="E178" s="105"/>
      <c r="F178" s="27"/>
      <c r="G178" s="30"/>
      <c r="H178" s="28" t="s">
        <v>251</v>
      </c>
      <c r="I178" s="137" t="s">
        <v>261</v>
      </c>
      <c r="J178" s="20"/>
      <c r="K178" s="21"/>
      <c r="L178" s="22"/>
      <c r="M178" s="23"/>
      <c r="N178" s="24"/>
    </row>
    <row r="179" spans="1:14" ht="35.25" customHeight="1">
      <c r="A179" s="25"/>
      <c r="B179" s="26"/>
      <c r="C179" s="27"/>
      <c r="D179" s="27"/>
      <c r="E179" s="29"/>
      <c r="F179" s="27"/>
      <c r="G179" s="30"/>
      <c r="H179" s="28" t="s">
        <v>231</v>
      </c>
      <c r="I179" s="140" t="s">
        <v>262</v>
      </c>
      <c r="J179" s="20"/>
      <c r="K179" s="21"/>
      <c r="L179" s="22"/>
      <c r="M179" s="23"/>
      <c r="N179" s="24"/>
    </row>
    <row r="180" spans="1:14" ht="93.75" customHeight="1">
      <c r="A180" s="25"/>
      <c r="B180" s="26"/>
      <c r="C180" s="27"/>
      <c r="D180" s="27"/>
      <c r="E180" s="29"/>
      <c r="F180" s="28" t="s">
        <v>263</v>
      </c>
      <c r="G180" s="36">
        <v>0.08</v>
      </c>
      <c r="H180" s="28" t="s">
        <v>223</v>
      </c>
      <c r="I180" s="128" t="s">
        <v>264</v>
      </c>
      <c r="J180" s="20">
        <f>(100%+100%+((96%+96.34%+98.33%)/3))/3</f>
        <v>0.9896333333333334</v>
      </c>
      <c r="K180" s="21">
        <f>G180*J180</f>
        <v>0.07917066666666667</v>
      </c>
      <c r="L180" s="22"/>
      <c r="M180" s="23"/>
      <c r="N180" s="24"/>
    </row>
    <row r="181" spans="1:14" ht="50.25" customHeight="1">
      <c r="A181" s="25"/>
      <c r="B181" s="26"/>
      <c r="C181" s="27"/>
      <c r="D181" s="27"/>
      <c r="E181" s="29"/>
      <c r="F181" s="27"/>
      <c r="G181" s="30"/>
      <c r="H181" s="27"/>
      <c r="I181" s="128" t="s">
        <v>265</v>
      </c>
      <c r="J181" s="20"/>
      <c r="K181" s="21"/>
      <c r="L181" s="22"/>
      <c r="M181" s="23"/>
      <c r="N181" s="24"/>
    </row>
    <row r="182" spans="1:14" ht="75.75" customHeight="1">
      <c r="A182" s="25"/>
      <c r="B182" s="26"/>
      <c r="C182" s="27"/>
      <c r="D182" s="27"/>
      <c r="E182" s="29"/>
      <c r="F182" s="27"/>
      <c r="G182" s="30"/>
      <c r="H182" s="27"/>
      <c r="I182" s="128" t="s">
        <v>266</v>
      </c>
      <c r="J182" s="20"/>
      <c r="K182" s="21"/>
      <c r="L182" s="22"/>
      <c r="M182" s="23"/>
      <c r="N182" s="24"/>
    </row>
    <row r="183" spans="1:14" ht="33.75" customHeight="1">
      <c r="A183" s="25"/>
      <c r="B183" s="26"/>
      <c r="C183" s="27"/>
      <c r="D183" s="27"/>
      <c r="E183" s="29"/>
      <c r="F183" s="27"/>
      <c r="G183" s="30"/>
      <c r="H183" s="27"/>
      <c r="I183" s="128" t="s">
        <v>267</v>
      </c>
      <c r="J183" s="20"/>
      <c r="K183" s="21"/>
      <c r="L183" s="22"/>
      <c r="M183" s="23"/>
      <c r="N183" s="24"/>
    </row>
    <row r="184" spans="1:14" ht="45" customHeight="1">
      <c r="A184" s="25"/>
      <c r="B184" s="26"/>
      <c r="C184" s="27"/>
      <c r="D184" s="27"/>
      <c r="E184" s="29"/>
      <c r="F184" s="27"/>
      <c r="G184" s="30"/>
      <c r="H184" s="27"/>
      <c r="I184" s="128" t="s">
        <v>268</v>
      </c>
      <c r="J184" s="20"/>
      <c r="K184" s="21"/>
      <c r="L184" s="22"/>
      <c r="M184" s="23"/>
      <c r="N184" s="24"/>
    </row>
    <row r="185" spans="1:14" ht="54.75" customHeight="1">
      <c r="A185" s="25"/>
      <c r="B185" s="26"/>
      <c r="C185" s="27"/>
      <c r="D185" s="27"/>
      <c r="E185" s="29"/>
      <c r="F185" s="27"/>
      <c r="G185" s="30"/>
      <c r="H185" s="27"/>
      <c r="I185" s="128" t="s">
        <v>269</v>
      </c>
      <c r="J185" s="20"/>
      <c r="K185" s="21"/>
      <c r="L185" s="22"/>
      <c r="M185" s="23"/>
      <c r="N185" s="24"/>
    </row>
    <row r="186" spans="1:14" ht="82.5" customHeight="1">
      <c r="A186" s="25"/>
      <c r="B186" s="26"/>
      <c r="C186" s="27"/>
      <c r="D186" s="27"/>
      <c r="E186" s="29"/>
      <c r="F186" s="27"/>
      <c r="G186" s="30"/>
      <c r="H186" s="27"/>
      <c r="I186" s="128" t="s">
        <v>270</v>
      </c>
      <c r="J186" s="20"/>
      <c r="K186" s="21"/>
      <c r="L186" s="22"/>
      <c r="M186" s="23"/>
      <c r="N186" s="24"/>
    </row>
    <row r="187" spans="1:14" ht="65.25" customHeight="1">
      <c r="A187" s="25"/>
      <c r="B187" s="26"/>
      <c r="C187" s="27"/>
      <c r="D187" s="27"/>
      <c r="E187" s="29"/>
      <c r="F187" s="27"/>
      <c r="G187" s="30"/>
      <c r="H187" s="27"/>
      <c r="I187" s="128" t="s">
        <v>271</v>
      </c>
      <c r="J187" s="20"/>
      <c r="K187" s="21"/>
      <c r="L187" s="22"/>
      <c r="M187" s="23"/>
      <c r="N187" s="24"/>
    </row>
    <row r="188" spans="1:14" ht="78" customHeight="1">
      <c r="A188" s="25"/>
      <c r="B188" s="26"/>
      <c r="C188" s="27"/>
      <c r="D188" s="27"/>
      <c r="E188" s="29"/>
      <c r="F188" s="27"/>
      <c r="G188" s="30"/>
      <c r="H188" s="28" t="s">
        <v>226</v>
      </c>
      <c r="I188" s="137" t="s">
        <v>272</v>
      </c>
      <c r="J188" s="20"/>
      <c r="K188" s="21"/>
      <c r="L188" s="22"/>
      <c r="M188" s="23"/>
      <c r="N188" s="24"/>
    </row>
    <row r="189" spans="1:14" ht="139.5" customHeight="1">
      <c r="A189" s="25"/>
      <c r="B189" s="26"/>
      <c r="C189" s="27"/>
      <c r="D189" s="27"/>
      <c r="E189" s="29"/>
      <c r="F189" s="27"/>
      <c r="G189" s="30"/>
      <c r="H189" s="28" t="s">
        <v>229</v>
      </c>
      <c r="I189" s="137" t="s">
        <v>273</v>
      </c>
      <c r="J189" s="20"/>
      <c r="K189" s="21"/>
      <c r="L189" s="22"/>
      <c r="M189" s="23"/>
      <c r="N189" s="24"/>
    </row>
    <row r="190" spans="1:14" ht="107.25" customHeight="1">
      <c r="A190" s="25"/>
      <c r="B190" s="26"/>
      <c r="C190" s="27"/>
      <c r="D190" s="27"/>
      <c r="E190" s="29"/>
      <c r="F190" s="27"/>
      <c r="G190" s="30"/>
      <c r="H190" s="28" t="s">
        <v>231</v>
      </c>
      <c r="I190" s="137" t="s">
        <v>274</v>
      </c>
      <c r="J190" s="20"/>
      <c r="K190" s="21"/>
      <c r="L190" s="22"/>
      <c r="M190" s="23"/>
      <c r="N190" s="24"/>
    </row>
    <row r="191" spans="1:14" ht="93" customHeight="1">
      <c r="A191" s="25"/>
      <c r="B191" s="26"/>
      <c r="C191" s="27"/>
      <c r="D191" s="27"/>
      <c r="E191" s="29"/>
      <c r="F191" s="28" t="s">
        <v>275</v>
      </c>
      <c r="G191" s="36">
        <v>0.08</v>
      </c>
      <c r="H191" s="28" t="s">
        <v>223</v>
      </c>
      <c r="I191" s="150" t="s">
        <v>276</v>
      </c>
      <c r="J191" s="20">
        <f>(100%+((97.3%+100%+100%+97.46%+100%)/5)+((96.56%+95.75%+98.29%+97.46%+73.13%)/5))/3</f>
        <v>0.9706333333333333</v>
      </c>
      <c r="K191" s="21">
        <f>G191*J191</f>
        <v>0.07765066666666667</v>
      </c>
      <c r="L191" s="22"/>
      <c r="M191" s="23"/>
      <c r="N191" s="24"/>
    </row>
    <row r="192" spans="1:14" ht="77.25" customHeight="1">
      <c r="A192" s="25"/>
      <c r="B192" s="26"/>
      <c r="C192" s="27"/>
      <c r="D192" s="27"/>
      <c r="E192" s="29"/>
      <c r="F192" s="27"/>
      <c r="G192" s="30"/>
      <c r="H192" s="27"/>
      <c r="I192" s="137" t="s">
        <v>277</v>
      </c>
      <c r="J192" s="20"/>
      <c r="K192" s="21"/>
      <c r="L192" s="22"/>
      <c r="M192" s="23"/>
      <c r="N192" s="24"/>
    </row>
    <row r="193" spans="1:14" ht="32.25" customHeight="1">
      <c r="A193" s="25"/>
      <c r="B193" s="26"/>
      <c r="C193" s="27"/>
      <c r="D193" s="27"/>
      <c r="E193" s="29"/>
      <c r="F193" s="27"/>
      <c r="G193" s="30"/>
      <c r="H193" s="27"/>
      <c r="I193" s="137" t="s">
        <v>278</v>
      </c>
      <c r="J193" s="20"/>
      <c r="K193" s="21"/>
      <c r="L193" s="22"/>
      <c r="M193" s="23"/>
      <c r="N193" s="24"/>
    </row>
    <row r="194" spans="1:14" ht="32.25" customHeight="1">
      <c r="A194" s="25"/>
      <c r="B194" s="26"/>
      <c r="C194" s="27"/>
      <c r="D194" s="27"/>
      <c r="E194" s="29"/>
      <c r="F194" s="27"/>
      <c r="G194" s="30"/>
      <c r="H194" s="27"/>
      <c r="I194" s="151" t="s">
        <v>279</v>
      </c>
      <c r="J194" s="20"/>
      <c r="K194" s="21"/>
      <c r="L194" s="22"/>
      <c r="M194" s="23"/>
      <c r="N194" s="24"/>
    </row>
    <row r="195" spans="1:14" ht="36" customHeight="1">
      <c r="A195" s="25"/>
      <c r="B195" s="26"/>
      <c r="C195" s="27"/>
      <c r="D195" s="27"/>
      <c r="E195" s="29"/>
      <c r="F195" s="27"/>
      <c r="G195" s="30"/>
      <c r="H195" s="27"/>
      <c r="I195" s="137" t="s">
        <v>280</v>
      </c>
      <c r="J195" s="20"/>
      <c r="K195" s="21"/>
      <c r="L195" s="22"/>
      <c r="M195" s="23"/>
      <c r="N195" s="24"/>
    </row>
    <row r="196" spans="1:14" ht="32.25" customHeight="1">
      <c r="A196" s="25"/>
      <c r="B196" s="26"/>
      <c r="C196" s="27"/>
      <c r="D196" s="27"/>
      <c r="E196" s="29"/>
      <c r="F196" s="27"/>
      <c r="G196" s="30"/>
      <c r="H196" s="27"/>
      <c r="I196" s="137" t="s">
        <v>281</v>
      </c>
      <c r="J196" s="20"/>
      <c r="K196" s="21"/>
      <c r="L196" s="22"/>
      <c r="M196" s="23"/>
      <c r="N196" s="24"/>
    </row>
    <row r="197" spans="1:14" ht="39" customHeight="1">
      <c r="A197" s="25"/>
      <c r="B197" s="26"/>
      <c r="C197" s="27"/>
      <c r="D197" s="27"/>
      <c r="E197" s="29"/>
      <c r="F197" s="27"/>
      <c r="G197" s="30"/>
      <c r="H197" s="27"/>
      <c r="I197" s="137" t="s">
        <v>282</v>
      </c>
      <c r="J197" s="20"/>
      <c r="K197" s="21"/>
      <c r="L197" s="22"/>
      <c r="M197" s="23"/>
      <c r="N197" s="24"/>
    </row>
    <row r="198" spans="1:14" ht="31.5" customHeight="1">
      <c r="A198" s="25"/>
      <c r="B198" s="26"/>
      <c r="C198" s="27"/>
      <c r="D198" s="27"/>
      <c r="E198" s="29"/>
      <c r="F198" s="27"/>
      <c r="G198" s="30"/>
      <c r="H198" s="27"/>
      <c r="I198" s="137" t="s">
        <v>283</v>
      </c>
      <c r="J198" s="20"/>
      <c r="K198" s="21"/>
      <c r="L198" s="22"/>
      <c r="M198" s="23"/>
      <c r="N198" s="24"/>
    </row>
    <row r="199" spans="1:14" ht="89.25" customHeight="1">
      <c r="A199" s="25"/>
      <c r="B199" s="26"/>
      <c r="C199" s="27"/>
      <c r="D199" s="27"/>
      <c r="E199" s="29"/>
      <c r="F199" s="27"/>
      <c r="G199" s="30"/>
      <c r="H199" s="27"/>
      <c r="I199" s="137" t="s">
        <v>284</v>
      </c>
      <c r="J199" s="20"/>
      <c r="K199" s="21"/>
      <c r="L199" s="22"/>
      <c r="M199" s="23"/>
      <c r="N199" s="24"/>
    </row>
    <row r="200" spans="1:14" ht="60" customHeight="1">
      <c r="A200" s="25"/>
      <c r="B200" s="26"/>
      <c r="C200" s="27"/>
      <c r="D200" s="27"/>
      <c r="E200" s="29"/>
      <c r="F200" s="27"/>
      <c r="G200" s="30"/>
      <c r="H200" s="27"/>
      <c r="I200" s="137" t="s">
        <v>285</v>
      </c>
      <c r="J200" s="20"/>
      <c r="K200" s="21"/>
      <c r="L200" s="22"/>
      <c r="M200" s="23"/>
      <c r="N200" s="24"/>
    </row>
    <row r="201" spans="1:14" ht="47.25" customHeight="1">
      <c r="A201" s="25"/>
      <c r="B201" s="26"/>
      <c r="C201" s="27"/>
      <c r="D201" s="27"/>
      <c r="E201" s="29"/>
      <c r="F201" s="27"/>
      <c r="G201" s="30"/>
      <c r="H201" s="27"/>
      <c r="I201" s="151" t="s">
        <v>286</v>
      </c>
      <c r="J201" s="20"/>
      <c r="K201" s="21"/>
      <c r="L201" s="22"/>
      <c r="M201" s="23"/>
      <c r="N201" s="24"/>
    </row>
    <row r="202" spans="1:14" ht="46.5" customHeight="1">
      <c r="A202" s="25"/>
      <c r="B202" s="26"/>
      <c r="C202" s="27"/>
      <c r="D202" s="27"/>
      <c r="E202" s="29"/>
      <c r="F202" s="27"/>
      <c r="G202" s="30"/>
      <c r="H202" s="27"/>
      <c r="I202" s="137" t="s">
        <v>287</v>
      </c>
      <c r="J202" s="20"/>
      <c r="K202" s="21"/>
      <c r="L202" s="22"/>
      <c r="M202" s="23"/>
      <c r="N202" s="24"/>
    </row>
    <row r="203" spans="1:14" ht="31.5" customHeight="1">
      <c r="A203" s="25"/>
      <c r="B203" s="26"/>
      <c r="C203" s="27"/>
      <c r="D203" s="27"/>
      <c r="E203" s="29"/>
      <c r="F203" s="27"/>
      <c r="G203" s="30"/>
      <c r="H203" s="27"/>
      <c r="I203" s="151" t="s">
        <v>288</v>
      </c>
      <c r="J203" s="20"/>
      <c r="K203" s="21"/>
      <c r="L203" s="22"/>
      <c r="M203" s="23"/>
      <c r="N203" s="24"/>
    </row>
    <row r="204" spans="1:14" ht="102" customHeight="1">
      <c r="A204" s="25"/>
      <c r="B204" s="26"/>
      <c r="C204" s="27"/>
      <c r="D204" s="27"/>
      <c r="E204" s="29"/>
      <c r="F204" s="27"/>
      <c r="G204" s="30"/>
      <c r="H204" s="152"/>
      <c r="I204" s="137" t="s">
        <v>289</v>
      </c>
      <c r="J204" s="20"/>
      <c r="K204" s="21"/>
      <c r="L204" s="22"/>
      <c r="M204" s="23"/>
      <c r="N204" s="24"/>
    </row>
    <row r="205" spans="1:14" ht="75.75" customHeight="1">
      <c r="A205" s="25"/>
      <c r="B205" s="26"/>
      <c r="C205" s="27"/>
      <c r="D205" s="27"/>
      <c r="E205" s="29"/>
      <c r="F205" s="27"/>
      <c r="G205" s="30"/>
      <c r="H205" s="27"/>
      <c r="I205" s="137" t="s">
        <v>290</v>
      </c>
      <c r="J205" s="20"/>
      <c r="K205" s="21"/>
      <c r="L205" s="22"/>
      <c r="M205" s="23"/>
      <c r="N205" s="24"/>
    </row>
    <row r="206" spans="1:14" ht="34.5" customHeight="1">
      <c r="A206" s="25"/>
      <c r="B206" s="26"/>
      <c r="C206" s="27"/>
      <c r="D206" s="27"/>
      <c r="E206" s="29"/>
      <c r="F206" s="27"/>
      <c r="G206" s="30"/>
      <c r="H206" s="27"/>
      <c r="I206" s="151" t="s">
        <v>291</v>
      </c>
      <c r="J206" s="20"/>
      <c r="K206" s="21"/>
      <c r="L206" s="22"/>
      <c r="M206" s="23"/>
      <c r="N206" s="24"/>
    </row>
    <row r="207" spans="1:14" ht="183" customHeight="1">
      <c r="A207" s="25"/>
      <c r="B207" s="26"/>
      <c r="C207" s="27"/>
      <c r="F207" s="27"/>
      <c r="G207" s="30"/>
      <c r="H207" s="28" t="s">
        <v>226</v>
      </c>
      <c r="I207" s="137" t="s">
        <v>292</v>
      </c>
      <c r="J207" s="20"/>
      <c r="K207" s="21"/>
      <c r="L207" s="22"/>
      <c r="M207" s="149"/>
      <c r="N207" s="24"/>
    </row>
    <row r="208" spans="1:14" ht="93.75" customHeight="1">
      <c r="A208" s="25"/>
      <c r="B208" s="26"/>
      <c r="C208" s="27"/>
      <c r="D208" s="27"/>
      <c r="E208" s="29"/>
      <c r="F208" s="27"/>
      <c r="G208" s="30"/>
      <c r="H208" s="28" t="s">
        <v>229</v>
      </c>
      <c r="I208" s="137" t="s">
        <v>293</v>
      </c>
      <c r="J208" s="20"/>
      <c r="K208" s="21"/>
      <c r="L208" s="22"/>
      <c r="M208" s="23"/>
      <c r="N208" s="24"/>
    </row>
    <row r="209" spans="1:14" ht="107.25" customHeight="1">
      <c r="A209" s="25"/>
      <c r="B209" s="26"/>
      <c r="C209" s="27"/>
      <c r="D209" s="27"/>
      <c r="E209" s="29"/>
      <c r="F209" s="27"/>
      <c r="G209" s="30"/>
      <c r="H209" s="28" t="s">
        <v>231</v>
      </c>
      <c r="I209" s="137" t="s">
        <v>294</v>
      </c>
      <c r="J209" s="20"/>
      <c r="K209" s="21"/>
      <c r="L209" s="22"/>
      <c r="M209" s="23"/>
      <c r="N209" s="24"/>
    </row>
    <row r="210" spans="1:14" ht="51.75" customHeight="1">
      <c r="A210" s="25"/>
      <c r="B210" s="26"/>
      <c r="C210" s="27"/>
      <c r="D210" s="27"/>
      <c r="E210" s="29"/>
      <c r="F210" s="27"/>
      <c r="G210" s="30"/>
      <c r="H210" s="28" t="s">
        <v>295</v>
      </c>
      <c r="I210" s="137" t="s">
        <v>296</v>
      </c>
      <c r="J210" s="20"/>
      <c r="K210" s="21"/>
      <c r="L210" s="22"/>
      <c r="M210" s="23"/>
      <c r="N210" s="24"/>
    </row>
    <row r="211" spans="1:14" ht="105.75" customHeight="1">
      <c r="A211" s="25"/>
      <c r="B211" s="26"/>
      <c r="C211" s="27"/>
      <c r="D211" s="27"/>
      <c r="E211" s="29"/>
      <c r="F211" s="28" t="s">
        <v>297</v>
      </c>
      <c r="G211" s="36">
        <v>0.08</v>
      </c>
      <c r="H211" s="28" t="s">
        <v>223</v>
      </c>
      <c r="I211" s="137" t="s">
        <v>298</v>
      </c>
      <c r="J211" s="20">
        <f>(100%+100%+((100%+68.09%+94.69%)/3))/3</f>
        <v>0.9586444444444444</v>
      </c>
      <c r="K211" s="21">
        <f>G211*J211</f>
        <v>0.07669155555555555</v>
      </c>
      <c r="L211" s="22"/>
      <c r="M211" s="23"/>
      <c r="N211" s="24"/>
    </row>
    <row r="212" spans="1:14" ht="136.5" customHeight="1">
      <c r="A212" s="25"/>
      <c r="B212" s="26"/>
      <c r="C212" s="27"/>
      <c r="D212" s="27"/>
      <c r="E212" s="29"/>
      <c r="F212" s="27"/>
      <c r="G212" s="30"/>
      <c r="H212" s="28" t="s">
        <v>226</v>
      </c>
      <c r="I212" s="137" t="s">
        <v>299</v>
      </c>
      <c r="J212" s="20"/>
      <c r="K212" s="21"/>
      <c r="L212" s="22"/>
      <c r="M212" s="23"/>
      <c r="N212" s="24"/>
    </row>
    <row r="213" spans="1:14" ht="55.5" customHeight="1">
      <c r="A213" s="25"/>
      <c r="B213" s="26"/>
      <c r="C213" s="27"/>
      <c r="D213" s="27"/>
      <c r="E213" s="29"/>
      <c r="F213" s="27"/>
      <c r="G213" s="30"/>
      <c r="H213" s="28" t="s">
        <v>229</v>
      </c>
      <c r="I213" s="139" t="s">
        <v>300</v>
      </c>
      <c r="J213" s="20"/>
      <c r="K213" s="21"/>
      <c r="L213" s="22"/>
      <c r="M213" s="23"/>
      <c r="N213" s="24"/>
    </row>
    <row r="214" spans="1:14" ht="171" customHeight="1">
      <c r="A214" s="25"/>
      <c r="B214" s="26"/>
      <c r="C214" s="27"/>
      <c r="D214" s="27"/>
      <c r="E214" s="29"/>
      <c r="F214" s="27"/>
      <c r="G214" s="30"/>
      <c r="H214" s="28" t="s">
        <v>231</v>
      </c>
      <c r="I214" s="137" t="s">
        <v>301</v>
      </c>
      <c r="J214" s="20"/>
      <c r="K214" s="21"/>
      <c r="L214" s="22"/>
      <c r="M214" s="23"/>
      <c r="N214" s="24"/>
    </row>
    <row r="215" spans="1:14" ht="73.5" customHeight="1">
      <c r="A215" s="25"/>
      <c r="B215" s="26"/>
      <c r="C215" s="27"/>
      <c r="D215" s="27"/>
      <c r="E215" s="29"/>
      <c r="F215" s="27"/>
      <c r="G215" s="30"/>
      <c r="H215" s="27"/>
      <c r="I215" s="137" t="s">
        <v>302</v>
      </c>
      <c r="J215" s="20"/>
      <c r="K215" s="21"/>
      <c r="L215" s="22"/>
      <c r="M215" s="23"/>
      <c r="N215" s="24"/>
    </row>
    <row r="216" spans="1:14" ht="162.75" customHeight="1">
      <c r="A216" s="25"/>
      <c r="B216" s="26"/>
      <c r="C216" s="27"/>
      <c r="D216" s="107"/>
      <c r="E216" s="107"/>
      <c r="F216" s="28" t="s">
        <v>303</v>
      </c>
      <c r="G216" s="36">
        <v>0.08</v>
      </c>
      <c r="H216" s="28" t="s">
        <v>304</v>
      </c>
      <c r="I216" s="137" t="s">
        <v>305</v>
      </c>
      <c r="J216" s="20">
        <f>(100%+99.33%+99.28%)/3</f>
        <v>0.9953666666666666</v>
      </c>
      <c r="K216" s="21">
        <f>G216*J216</f>
        <v>0.07962933333333333</v>
      </c>
      <c r="L216" s="22"/>
      <c r="M216" s="149"/>
      <c r="N216" s="149"/>
    </row>
    <row r="217" spans="1:14" ht="12">
      <c r="A217" s="37"/>
      <c r="B217" s="38" t="s">
        <v>38</v>
      </c>
      <c r="C217" s="153" t="s">
        <v>306</v>
      </c>
      <c r="D217" s="39"/>
      <c r="E217" s="40">
        <f>SUM(E71:E216)</f>
        <v>1</v>
      </c>
      <c r="F217" s="154"/>
      <c r="G217" s="40">
        <f>SUM(G71:G216)</f>
        <v>1</v>
      </c>
      <c r="H217" s="154"/>
      <c r="I217" s="155"/>
      <c r="J217" s="156"/>
      <c r="K217" s="157"/>
      <c r="L217" s="82">
        <f>SUM(K71:K216)</f>
        <v>0.9725089</v>
      </c>
      <c r="M217" s="83"/>
      <c r="N217" s="82">
        <f>SUM(N71:N216)</f>
        <v>1.2102862989998968</v>
      </c>
    </row>
    <row r="220" spans="1:14" ht="49.5">
      <c r="A220" s="158" t="s">
        <v>3</v>
      </c>
      <c r="B220" s="49" t="s">
        <v>4</v>
      </c>
      <c r="C220" s="49" t="s">
        <v>5</v>
      </c>
      <c r="D220" s="48" t="s">
        <v>6</v>
      </c>
      <c r="E220" s="159" t="s">
        <v>7</v>
      </c>
      <c r="F220" s="4" t="s">
        <v>8</v>
      </c>
      <c r="G220" s="160" t="s">
        <v>9</v>
      </c>
      <c r="H220" s="4" t="s">
        <v>10</v>
      </c>
      <c r="I220" s="87" t="s">
        <v>11</v>
      </c>
      <c r="J220" s="88" t="s">
        <v>12</v>
      </c>
      <c r="K220" s="89" t="s">
        <v>13</v>
      </c>
      <c r="L220" s="90" t="s">
        <v>14</v>
      </c>
      <c r="M220" s="91" t="s">
        <v>15</v>
      </c>
      <c r="N220" s="92" t="s">
        <v>16</v>
      </c>
    </row>
    <row r="221" spans="1:14" ht="124.5">
      <c r="A221" s="161" t="s">
        <v>17</v>
      </c>
      <c r="B221" s="14" t="s">
        <v>18</v>
      </c>
      <c r="C221" s="15" t="s">
        <v>307</v>
      </c>
      <c r="D221" s="162" t="s">
        <v>308</v>
      </c>
      <c r="E221" s="16">
        <v>0.25</v>
      </c>
      <c r="F221" s="15" t="s">
        <v>309</v>
      </c>
      <c r="G221" s="18">
        <v>0.3</v>
      </c>
      <c r="H221" s="15" t="s">
        <v>310</v>
      </c>
      <c r="I221" s="137" t="s">
        <v>311</v>
      </c>
      <c r="J221" s="20">
        <f>(100%+100%+((100%+96.5%+97.06%+100%)/4))/3</f>
        <v>0.9946333333333334</v>
      </c>
      <c r="K221" s="21">
        <f>G221*J221</f>
        <v>0.29839</v>
      </c>
      <c r="L221" s="22"/>
      <c r="M221" s="129">
        <v>514606</v>
      </c>
      <c r="N221" s="24">
        <f>(M221/402000)*E221</f>
        <v>0.32002860696517416</v>
      </c>
    </row>
    <row r="222" spans="1:14" ht="135" customHeight="1">
      <c r="A222" s="163"/>
      <c r="B222" s="62"/>
      <c r="C222" s="63"/>
      <c r="D222" s="164"/>
      <c r="E222" s="64"/>
      <c r="F222" s="63"/>
      <c r="G222" s="65"/>
      <c r="H222" s="63"/>
      <c r="I222" s="139" t="s">
        <v>312</v>
      </c>
      <c r="J222" s="20"/>
      <c r="K222" s="21"/>
      <c r="L222" s="22"/>
      <c r="M222" s="129"/>
      <c r="N222" s="24"/>
    </row>
    <row r="223" spans="1:14" ht="188.25" customHeight="1">
      <c r="A223" s="107"/>
      <c r="B223" s="103"/>
      <c r="C223" s="104"/>
      <c r="D223" s="104"/>
      <c r="E223" s="64"/>
      <c r="F223" s="63"/>
      <c r="G223" s="65"/>
      <c r="H223" s="63"/>
      <c r="I223" s="137" t="s">
        <v>313</v>
      </c>
      <c r="J223" s="20"/>
      <c r="K223" s="21"/>
      <c r="L223" s="22"/>
      <c r="M223" s="131"/>
      <c r="N223" s="24"/>
    </row>
    <row r="224" spans="1:14" ht="36" customHeight="1">
      <c r="A224" s="107"/>
      <c r="B224" s="103"/>
      <c r="C224" s="104"/>
      <c r="D224" s="104"/>
      <c r="E224" s="64"/>
      <c r="F224" s="63"/>
      <c r="G224" s="65"/>
      <c r="H224" s="63"/>
      <c r="I224" s="145" t="s">
        <v>314</v>
      </c>
      <c r="J224" s="20"/>
      <c r="K224" s="21"/>
      <c r="L224" s="22"/>
      <c r="M224" s="131"/>
      <c r="N224" s="24"/>
    </row>
    <row r="225" spans="1:14" ht="33.75" customHeight="1">
      <c r="A225" s="107"/>
      <c r="B225" s="103"/>
      <c r="C225" s="104"/>
      <c r="D225" s="104"/>
      <c r="E225" s="64"/>
      <c r="F225" s="63"/>
      <c r="G225" s="65"/>
      <c r="H225" s="63"/>
      <c r="I225" s="137" t="s">
        <v>315</v>
      </c>
      <c r="J225" s="20"/>
      <c r="K225" s="21"/>
      <c r="L225" s="22"/>
      <c r="M225" s="131"/>
      <c r="N225" s="24"/>
    </row>
    <row r="226" spans="1:14" ht="68.25" customHeight="1">
      <c r="A226" s="107"/>
      <c r="B226" s="103"/>
      <c r="C226" s="104"/>
      <c r="D226" s="104"/>
      <c r="E226" s="64"/>
      <c r="F226" s="63"/>
      <c r="G226" s="65"/>
      <c r="H226" s="28" t="s">
        <v>226</v>
      </c>
      <c r="I226" s="140" t="s">
        <v>316</v>
      </c>
      <c r="J226" s="57"/>
      <c r="K226" s="21"/>
      <c r="L226" s="58"/>
      <c r="M226" s="67"/>
      <c r="N226" s="60"/>
    </row>
    <row r="227" spans="1:14" ht="34.5" customHeight="1">
      <c r="A227" s="107"/>
      <c r="B227" s="103"/>
      <c r="C227" s="104"/>
      <c r="D227" s="104"/>
      <c r="E227" s="64"/>
      <c r="F227" s="63"/>
      <c r="G227" s="65"/>
      <c r="H227" s="27"/>
      <c r="I227" s="140" t="s">
        <v>317</v>
      </c>
      <c r="J227" s="57"/>
      <c r="K227" s="21"/>
      <c r="L227" s="58"/>
      <c r="M227" s="67"/>
      <c r="N227" s="60"/>
    </row>
    <row r="228" spans="1:14" ht="46.5" customHeight="1">
      <c r="A228" s="107"/>
      <c r="B228" s="103"/>
      <c r="C228" s="104"/>
      <c r="D228" s="104"/>
      <c r="E228" s="64"/>
      <c r="F228" s="63"/>
      <c r="G228" s="65"/>
      <c r="H228" s="27"/>
      <c r="I228" s="140" t="s">
        <v>318</v>
      </c>
      <c r="J228" s="57"/>
      <c r="K228" s="21"/>
      <c r="L228" s="58"/>
      <c r="M228" s="67"/>
      <c r="N228" s="60"/>
    </row>
    <row r="229" spans="1:14" ht="39" customHeight="1">
      <c r="A229" s="107"/>
      <c r="B229" s="103"/>
      <c r="C229" s="104"/>
      <c r="D229" s="104"/>
      <c r="E229" s="64"/>
      <c r="F229" s="63"/>
      <c r="G229" s="65"/>
      <c r="H229" s="28" t="s">
        <v>319</v>
      </c>
      <c r="I229" s="140" t="s">
        <v>320</v>
      </c>
      <c r="J229" s="57"/>
      <c r="K229" s="21"/>
      <c r="L229" s="58"/>
      <c r="M229" s="67"/>
      <c r="N229" s="60"/>
    </row>
    <row r="230" spans="1:14" ht="39" customHeight="1">
      <c r="A230" s="107"/>
      <c r="B230" s="103"/>
      <c r="C230" s="104"/>
      <c r="D230" s="104"/>
      <c r="E230" s="64"/>
      <c r="F230" s="63"/>
      <c r="G230" s="65"/>
      <c r="H230" s="27"/>
      <c r="I230" s="140" t="s">
        <v>321</v>
      </c>
      <c r="J230" s="57"/>
      <c r="K230" s="21"/>
      <c r="L230" s="58"/>
      <c r="M230" s="67"/>
      <c r="N230" s="60"/>
    </row>
    <row r="231" spans="1:14" ht="80.25" customHeight="1">
      <c r="A231" s="107"/>
      <c r="B231" s="103"/>
      <c r="C231" s="104"/>
      <c r="D231" s="104"/>
      <c r="E231" s="64"/>
      <c r="F231" s="63"/>
      <c r="G231" s="65"/>
      <c r="H231" s="28" t="s">
        <v>322</v>
      </c>
      <c r="I231" s="137" t="s">
        <v>323</v>
      </c>
      <c r="J231" s="57"/>
      <c r="K231" s="21"/>
      <c r="L231" s="58"/>
      <c r="M231" s="67"/>
      <c r="N231" s="60"/>
    </row>
    <row r="232" spans="1:14" ht="374.25" customHeight="1">
      <c r="A232" s="107"/>
      <c r="B232" s="103"/>
      <c r="C232" s="104"/>
      <c r="D232" s="104"/>
      <c r="E232" s="64"/>
      <c r="F232" s="63"/>
      <c r="G232" s="65"/>
      <c r="H232" s="27"/>
      <c r="I232" s="165" t="s">
        <v>324</v>
      </c>
      <c r="J232" s="57"/>
      <c r="K232" s="21"/>
      <c r="L232" s="58"/>
      <c r="M232" s="67"/>
      <c r="N232" s="60"/>
    </row>
    <row r="233" spans="1:14" ht="409.5" customHeight="1">
      <c r="A233" s="107"/>
      <c r="B233" s="103"/>
      <c r="C233" s="104"/>
      <c r="D233" s="94" t="s">
        <v>325</v>
      </c>
      <c r="E233" s="166">
        <v>0.25</v>
      </c>
      <c r="F233" s="167" t="s">
        <v>326</v>
      </c>
      <c r="G233" s="168">
        <v>0.35</v>
      </c>
      <c r="H233" s="28" t="s">
        <v>326</v>
      </c>
      <c r="I233" s="169" t="s">
        <v>327</v>
      </c>
      <c r="J233" s="170">
        <v>1</v>
      </c>
      <c r="K233" s="21">
        <f>G233*J233</f>
        <v>0.35</v>
      </c>
      <c r="L233" s="171"/>
      <c r="M233" s="129">
        <v>1</v>
      </c>
      <c r="N233" s="24">
        <f>(M233/1)*E233</f>
        <v>0.25</v>
      </c>
    </row>
    <row r="234" spans="1:14" ht="118.5" customHeight="1">
      <c r="A234" s="107"/>
      <c r="B234" s="103"/>
      <c r="C234" s="104"/>
      <c r="D234" s="104"/>
      <c r="E234" s="166"/>
      <c r="F234" s="172"/>
      <c r="G234" s="168"/>
      <c r="H234" s="28" t="s">
        <v>319</v>
      </c>
      <c r="I234" s="173" t="s">
        <v>328</v>
      </c>
      <c r="J234" s="170"/>
      <c r="K234" s="21"/>
      <c r="L234" s="171"/>
      <c r="M234" s="129"/>
      <c r="N234" s="24"/>
    </row>
    <row r="235" spans="1:14" ht="135" customHeight="1">
      <c r="A235" s="107"/>
      <c r="B235" s="103"/>
      <c r="C235" s="104"/>
      <c r="D235" s="104"/>
      <c r="E235" s="166"/>
      <c r="F235" s="172"/>
      <c r="G235" s="168"/>
      <c r="H235" s="27"/>
      <c r="I235" s="173" t="s">
        <v>329</v>
      </c>
      <c r="J235" s="170"/>
      <c r="K235" s="21"/>
      <c r="L235" s="171"/>
      <c r="M235" s="129"/>
      <c r="N235" s="24"/>
    </row>
    <row r="236" spans="1:14" ht="111.75" customHeight="1">
      <c r="A236" s="107"/>
      <c r="B236" s="103"/>
      <c r="C236" s="104"/>
      <c r="D236" s="94" t="s">
        <v>330</v>
      </c>
      <c r="E236" s="166">
        <v>0.25</v>
      </c>
      <c r="F236" s="172"/>
      <c r="G236" s="168"/>
      <c r="H236" s="28" t="s">
        <v>331</v>
      </c>
      <c r="I236" s="169" t="s">
        <v>332</v>
      </c>
      <c r="J236" s="170"/>
      <c r="K236" s="21"/>
      <c r="L236" s="171"/>
      <c r="M236" s="129">
        <v>56</v>
      </c>
      <c r="N236" s="24">
        <f>(M236/48)*E236</f>
        <v>0.2916666666666667</v>
      </c>
    </row>
    <row r="237" spans="1:14" ht="104.25" customHeight="1">
      <c r="A237" s="107"/>
      <c r="B237" s="103"/>
      <c r="C237" s="104"/>
      <c r="D237" s="104"/>
      <c r="E237" s="166"/>
      <c r="F237" s="172"/>
      <c r="G237" s="168"/>
      <c r="H237" s="27"/>
      <c r="I237" s="169" t="s">
        <v>333</v>
      </c>
      <c r="J237" s="170"/>
      <c r="K237" s="21"/>
      <c r="L237" s="171"/>
      <c r="M237" s="129"/>
      <c r="N237" s="24"/>
    </row>
    <row r="238" spans="1:14" ht="168" customHeight="1">
      <c r="A238" s="107"/>
      <c r="B238" s="103"/>
      <c r="C238" s="104"/>
      <c r="D238" s="104"/>
      <c r="E238" s="166"/>
      <c r="F238" s="172"/>
      <c r="G238" s="168"/>
      <c r="H238" s="27"/>
      <c r="I238" s="169" t="s">
        <v>334</v>
      </c>
      <c r="J238" s="170"/>
      <c r="K238" s="21"/>
      <c r="L238" s="171"/>
      <c r="M238" s="129"/>
      <c r="N238" s="24"/>
    </row>
    <row r="239" spans="1:14" ht="65.25" customHeight="1">
      <c r="A239" s="107"/>
      <c r="B239" s="103"/>
      <c r="C239" s="104"/>
      <c r="D239" s="104"/>
      <c r="E239" s="166"/>
      <c r="F239" s="172"/>
      <c r="G239" s="168"/>
      <c r="H239" s="27"/>
      <c r="I239" s="169" t="s">
        <v>335</v>
      </c>
      <c r="J239" s="170"/>
      <c r="K239" s="21"/>
      <c r="L239" s="171"/>
      <c r="M239" s="129"/>
      <c r="N239" s="24"/>
    </row>
    <row r="240" spans="1:14" ht="153" customHeight="1">
      <c r="A240" s="107"/>
      <c r="B240" s="103"/>
      <c r="C240" s="104"/>
      <c r="D240" s="94" t="s">
        <v>336</v>
      </c>
      <c r="E240" s="166">
        <v>0.25</v>
      </c>
      <c r="F240" s="167" t="s">
        <v>337</v>
      </c>
      <c r="G240" s="168">
        <v>0.35</v>
      </c>
      <c r="H240" s="28" t="s">
        <v>338</v>
      </c>
      <c r="I240" s="169" t="s">
        <v>339</v>
      </c>
      <c r="J240" s="170">
        <f>(100%+((99.53%+100%+100%)/3)+((97.56%+96.04%+96.3%)/3))/3</f>
        <v>0.9882555555555556</v>
      </c>
      <c r="K240" s="21">
        <f>G240*J240</f>
        <v>0.3458894444444444</v>
      </c>
      <c r="L240" s="171"/>
      <c r="M240" s="129">
        <v>6</v>
      </c>
      <c r="N240" s="24">
        <f>(M240/5)*E240</f>
        <v>0.3</v>
      </c>
    </row>
    <row r="241" spans="1:14" ht="147" customHeight="1">
      <c r="A241" s="107"/>
      <c r="B241" s="103"/>
      <c r="C241" s="104"/>
      <c r="D241" s="104"/>
      <c r="E241" s="166"/>
      <c r="F241" s="172"/>
      <c r="G241" s="168"/>
      <c r="H241" s="27"/>
      <c r="I241" s="174" t="s">
        <v>340</v>
      </c>
      <c r="J241" s="170"/>
      <c r="K241" s="21"/>
      <c r="L241" s="171"/>
      <c r="M241" s="129"/>
      <c r="N241" s="24"/>
    </row>
    <row r="242" spans="1:14" ht="104.25" customHeight="1">
      <c r="A242" s="107"/>
      <c r="B242" s="103"/>
      <c r="C242" s="104"/>
      <c r="D242" s="104"/>
      <c r="E242" s="166"/>
      <c r="F242" s="172"/>
      <c r="G242" s="168"/>
      <c r="H242" s="27"/>
      <c r="I242" s="174" t="s">
        <v>341</v>
      </c>
      <c r="J242" s="170"/>
      <c r="K242" s="21"/>
      <c r="L242" s="171"/>
      <c r="M242" s="129"/>
      <c r="N242" s="24"/>
    </row>
    <row r="243" spans="1:14" ht="93" customHeight="1">
      <c r="A243" s="107"/>
      <c r="B243" s="103"/>
      <c r="C243" s="104"/>
      <c r="D243" s="104"/>
      <c r="E243" s="166"/>
      <c r="F243" s="172"/>
      <c r="G243" s="168"/>
      <c r="H243" s="27"/>
      <c r="I243" s="174" t="s">
        <v>342</v>
      </c>
      <c r="J243" s="170"/>
      <c r="K243" s="21"/>
      <c r="L243" s="171"/>
      <c r="M243" s="129"/>
      <c r="N243" s="24"/>
    </row>
    <row r="244" spans="1:14" ht="177.75" customHeight="1">
      <c r="A244" s="107"/>
      <c r="B244" s="103"/>
      <c r="C244" s="104"/>
      <c r="D244" s="104"/>
      <c r="E244" s="166"/>
      <c r="F244" s="172"/>
      <c r="G244" s="168"/>
      <c r="H244" s="28" t="s">
        <v>343</v>
      </c>
      <c r="I244" s="173" t="s">
        <v>344</v>
      </c>
      <c r="J244" s="170"/>
      <c r="K244" s="21"/>
      <c r="L244" s="171"/>
      <c r="M244" s="129"/>
      <c r="N244" s="24"/>
    </row>
    <row r="245" spans="1:14" ht="39" customHeight="1">
      <c r="A245" s="107"/>
      <c r="B245" s="103"/>
      <c r="C245" s="104"/>
      <c r="D245" s="104"/>
      <c r="E245" s="105"/>
      <c r="F245" s="104"/>
      <c r="G245" s="106"/>
      <c r="H245" s="27"/>
      <c r="I245" s="174" t="s">
        <v>345</v>
      </c>
      <c r="J245" s="170"/>
      <c r="K245" s="21"/>
      <c r="L245" s="171"/>
      <c r="M245" s="129"/>
      <c r="N245" s="24"/>
    </row>
    <row r="246" spans="1:14" ht="28.5" customHeight="1">
      <c r="A246" s="107"/>
      <c r="B246" s="103"/>
      <c r="C246" s="104"/>
      <c r="D246" s="104"/>
      <c r="E246" s="105"/>
      <c r="F246" s="104"/>
      <c r="G246" s="106"/>
      <c r="H246" s="27"/>
      <c r="I246" s="175" t="s">
        <v>346</v>
      </c>
      <c r="J246" s="57"/>
      <c r="K246" s="21"/>
      <c r="L246" s="58"/>
      <c r="M246" s="67"/>
      <c r="N246" s="60"/>
    </row>
    <row r="247" spans="1:14" ht="88.5" customHeight="1">
      <c r="A247" s="107"/>
      <c r="B247" s="103"/>
      <c r="C247" s="104"/>
      <c r="D247" s="104"/>
      <c r="E247" s="105"/>
      <c r="F247" s="104"/>
      <c r="G247" s="106"/>
      <c r="H247" s="28" t="s">
        <v>347</v>
      </c>
      <c r="I247" s="173" t="s">
        <v>348</v>
      </c>
      <c r="J247" s="170"/>
      <c r="K247" s="21"/>
      <c r="L247" s="171"/>
      <c r="M247" s="129"/>
      <c r="N247" s="24"/>
    </row>
    <row r="248" spans="1:14" ht="409.5" customHeight="1">
      <c r="A248" s="107"/>
      <c r="B248" s="103"/>
      <c r="C248" s="104"/>
      <c r="D248" s="104"/>
      <c r="E248" s="105"/>
      <c r="F248" s="104"/>
      <c r="G248" s="106"/>
      <c r="H248" s="63"/>
      <c r="I248" s="137" t="s">
        <v>349</v>
      </c>
      <c r="J248" s="20"/>
      <c r="K248" s="21"/>
      <c r="L248" s="22"/>
      <c r="M248" s="131"/>
      <c r="N248" s="24"/>
    </row>
    <row r="249" spans="1:14" ht="144.75" customHeight="1">
      <c r="A249" s="107"/>
      <c r="B249" s="103"/>
      <c r="C249" s="104"/>
      <c r="D249" s="104"/>
      <c r="E249" s="105"/>
      <c r="F249" s="104"/>
      <c r="G249" s="106"/>
      <c r="H249" s="63"/>
      <c r="I249" s="140" t="s">
        <v>350</v>
      </c>
      <c r="J249" s="20"/>
      <c r="K249" s="21"/>
      <c r="L249" s="22"/>
      <c r="M249" s="131"/>
      <c r="N249" s="24"/>
    </row>
    <row r="250" spans="1:14" ht="291.75" customHeight="1">
      <c r="A250" s="107"/>
      <c r="B250" s="103"/>
      <c r="C250" s="104"/>
      <c r="D250" s="104"/>
      <c r="E250" s="64"/>
      <c r="F250" s="63"/>
      <c r="G250" s="65"/>
      <c r="H250" s="63"/>
      <c r="I250" s="140" t="s">
        <v>351</v>
      </c>
      <c r="J250" s="20"/>
      <c r="K250" s="21"/>
      <c r="L250" s="22"/>
      <c r="M250" s="131"/>
      <c r="N250" s="24"/>
    </row>
    <row r="251" spans="1:14" ht="31.5" customHeight="1">
      <c r="A251" s="107"/>
      <c r="B251" s="103"/>
      <c r="C251" s="104"/>
      <c r="D251" s="104"/>
      <c r="E251" s="64"/>
      <c r="F251" s="63"/>
      <c r="G251" s="65"/>
      <c r="H251" s="63"/>
      <c r="I251" s="137" t="s">
        <v>352</v>
      </c>
      <c r="J251" s="20"/>
      <c r="K251" s="21"/>
      <c r="L251" s="22"/>
      <c r="M251" s="131"/>
      <c r="N251" s="24"/>
    </row>
    <row r="252" spans="1:14" ht="409.5" customHeight="1">
      <c r="A252" s="107"/>
      <c r="B252" s="103"/>
      <c r="C252" s="104"/>
      <c r="D252" s="104"/>
      <c r="E252" s="166"/>
      <c r="F252" s="172"/>
      <c r="G252" s="168"/>
      <c r="H252" s="27"/>
      <c r="I252" s="176" t="s">
        <v>353</v>
      </c>
      <c r="J252" s="170"/>
      <c r="K252" s="21"/>
      <c r="L252" s="171"/>
      <c r="M252" s="129"/>
      <c r="N252" s="24"/>
    </row>
    <row r="253" spans="1:14" ht="83.25" customHeight="1">
      <c r="A253" s="107"/>
      <c r="B253" s="103"/>
      <c r="C253" s="104"/>
      <c r="D253" s="104"/>
      <c r="E253" s="166"/>
      <c r="F253" s="172"/>
      <c r="G253" s="168"/>
      <c r="H253" s="27"/>
      <c r="I253" s="176" t="s">
        <v>354</v>
      </c>
      <c r="J253" s="170"/>
      <c r="K253" s="21"/>
      <c r="L253" s="171"/>
      <c r="M253" s="129"/>
      <c r="N253" s="24"/>
    </row>
    <row r="254" spans="1:14" ht="139.5" customHeight="1">
      <c r="A254" s="107"/>
      <c r="B254" s="103"/>
      <c r="C254" s="104"/>
      <c r="D254" s="104"/>
      <c r="E254" s="166"/>
      <c r="F254" s="172"/>
      <c r="G254" s="168"/>
      <c r="H254" s="27"/>
      <c r="I254" s="176" t="s">
        <v>355</v>
      </c>
      <c r="J254" s="170"/>
      <c r="K254" s="21"/>
      <c r="L254" s="171"/>
      <c r="M254" s="129"/>
      <c r="N254" s="24"/>
    </row>
    <row r="255" spans="1:14" ht="172.5" customHeight="1">
      <c r="A255" s="107"/>
      <c r="B255" s="103"/>
      <c r="C255" s="104"/>
      <c r="D255" s="104"/>
      <c r="E255" s="166"/>
      <c r="F255" s="172"/>
      <c r="G255" s="168"/>
      <c r="H255" s="27"/>
      <c r="I255" s="176" t="s">
        <v>356</v>
      </c>
      <c r="J255" s="170"/>
      <c r="K255" s="21"/>
      <c r="L255" s="171"/>
      <c r="M255" s="129"/>
      <c r="N255" s="24"/>
    </row>
    <row r="256" spans="1:14" ht="23.25">
      <c r="A256" s="107"/>
      <c r="B256" s="118" t="s">
        <v>38</v>
      </c>
      <c r="C256" s="177" t="s">
        <v>357</v>
      </c>
      <c r="D256" s="177"/>
      <c r="E256" s="178">
        <f>SUM(E221:E255)</f>
        <v>1</v>
      </c>
      <c r="F256" s="179"/>
      <c r="G256" s="180">
        <f>SUM(G221:G255)</f>
        <v>1</v>
      </c>
      <c r="H256" s="179"/>
      <c r="I256" s="181"/>
      <c r="J256" s="156"/>
      <c r="K256" s="157"/>
      <c r="L256" s="82">
        <f>SUM(K221:K255)</f>
        <v>0.9942794444444445</v>
      </c>
      <c r="M256" s="83"/>
      <c r="N256" s="82">
        <f>SUM(N221:N255)</f>
        <v>1.1616952736318409</v>
      </c>
    </row>
    <row r="259" spans="1:14" ht="49.5">
      <c r="A259" s="182" t="s">
        <v>3</v>
      </c>
      <c r="B259" s="4" t="s">
        <v>4</v>
      </c>
      <c r="C259" s="4" t="s">
        <v>5</v>
      </c>
      <c r="D259" s="84" t="s">
        <v>6</v>
      </c>
      <c r="E259" s="85" t="s">
        <v>7</v>
      </c>
      <c r="F259" s="4" t="s">
        <v>8</v>
      </c>
      <c r="G259" s="160" t="s">
        <v>9</v>
      </c>
      <c r="H259" s="4" t="s">
        <v>10</v>
      </c>
      <c r="I259" s="51" t="s">
        <v>11</v>
      </c>
      <c r="J259" s="183" t="s">
        <v>12</v>
      </c>
      <c r="K259" s="184" t="s">
        <v>13</v>
      </c>
      <c r="L259" s="185" t="s">
        <v>14</v>
      </c>
      <c r="M259" s="186" t="s">
        <v>15</v>
      </c>
      <c r="N259" s="185" t="s">
        <v>16</v>
      </c>
    </row>
    <row r="260" spans="1:14" ht="90.75">
      <c r="A260" s="187" t="s">
        <v>17</v>
      </c>
      <c r="B260" s="14" t="s">
        <v>18</v>
      </c>
      <c r="C260" s="15" t="s">
        <v>358</v>
      </c>
      <c r="D260" s="15" t="s">
        <v>359</v>
      </c>
      <c r="E260" s="16">
        <v>0.45</v>
      </c>
      <c r="F260" s="15" t="s">
        <v>360</v>
      </c>
      <c r="G260" s="18">
        <v>0.05</v>
      </c>
      <c r="H260" s="15" t="s">
        <v>360</v>
      </c>
      <c r="I260" s="188" t="s">
        <v>361</v>
      </c>
      <c r="J260" s="57">
        <f>(100%+100%+68.41%)/3</f>
        <v>0.8946999999999999</v>
      </c>
      <c r="K260" s="21">
        <f aca="true" t="shared" si="4" ref="K260:K261">G260*J260</f>
        <v>0.044735</v>
      </c>
      <c r="L260" s="58"/>
      <c r="M260" s="67">
        <v>6</v>
      </c>
      <c r="N260" s="60">
        <f>(M260/6)*E260</f>
        <v>0.45</v>
      </c>
    </row>
    <row r="261" spans="1:14" ht="172.5" customHeight="1">
      <c r="A261" s="187"/>
      <c r="B261" s="62"/>
      <c r="C261" s="63"/>
      <c r="D261" s="63"/>
      <c r="E261" s="16"/>
      <c r="F261" s="15" t="s">
        <v>362</v>
      </c>
      <c r="G261" s="18">
        <v>0.2</v>
      </c>
      <c r="H261" s="189" t="s">
        <v>362</v>
      </c>
      <c r="I261" s="190" t="s">
        <v>363</v>
      </c>
      <c r="J261" s="57">
        <f>(100%+100%+((52.25%+23.11%)/2))/3</f>
        <v>0.7922666666666666</v>
      </c>
      <c r="K261" s="21">
        <f t="shared" si="4"/>
        <v>0.15845333333333333</v>
      </c>
      <c r="L261" s="58"/>
      <c r="M261" s="67"/>
      <c r="N261" s="24"/>
    </row>
    <row r="262" spans="1:14" ht="39" customHeight="1">
      <c r="A262" s="187"/>
      <c r="B262" s="26"/>
      <c r="C262" s="27"/>
      <c r="D262" s="27"/>
      <c r="E262" s="35"/>
      <c r="F262" s="27"/>
      <c r="G262" s="30"/>
      <c r="H262" s="191" t="s">
        <v>364</v>
      </c>
      <c r="I262" s="192" t="s">
        <v>365</v>
      </c>
      <c r="J262" s="57"/>
      <c r="K262" s="21"/>
      <c r="L262" s="22"/>
      <c r="M262" s="23"/>
      <c r="N262" s="24"/>
    </row>
    <row r="263" spans="1:14" ht="84" customHeight="1">
      <c r="A263" s="187"/>
      <c r="B263" s="26"/>
      <c r="C263" s="27"/>
      <c r="D263" s="27"/>
      <c r="E263" s="35"/>
      <c r="F263" s="28" t="s">
        <v>366</v>
      </c>
      <c r="G263" s="36">
        <v>0.2</v>
      </c>
      <c r="H263" s="191" t="s">
        <v>366</v>
      </c>
      <c r="I263" s="192" t="s">
        <v>367</v>
      </c>
      <c r="J263" s="57">
        <f>(100%+100%+93.58%)/3</f>
        <v>0.9786</v>
      </c>
      <c r="K263" s="21">
        <f aca="true" t="shared" si="5" ref="K263:K264">G263*J263</f>
        <v>0.19572</v>
      </c>
      <c r="L263" s="22"/>
      <c r="M263" s="23"/>
      <c r="N263" s="24"/>
    </row>
    <row r="264" spans="1:14" ht="121.5" customHeight="1">
      <c r="A264" s="187"/>
      <c r="B264" s="26"/>
      <c r="C264" s="27"/>
      <c r="D264" s="28" t="s">
        <v>368</v>
      </c>
      <c r="E264" s="35">
        <v>0.35</v>
      </c>
      <c r="F264" s="28" t="s">
        <v>369</v>
      </c>
      <c r="G264" s="36">
        <v>0.35</v>
      </c>
      <c r="H264" s="191" t="s">
        <v>370</v>
      </c>
      <c r="I264" s="192" t="s">
        <v>371</v>
      </c>
      <c r="J264" s="57">
        <f>(100%+100%+((0%+57.53%)/2))/3</f>
        <v>0.7625500000000001</v>
      </c>
      <c r="K264" s="21">
        <f t="shared" si="5"/>
        <v>0.2668925</v>
      </c>
      <c r="L264" s="22"/>
      <c r="M264" s="23">
        <v>1</v>
      </c>
      <c r="N264" s="24">
        <f>(M264/1)*E264</f>
        <v>0.35</v>
      </c>
    </row>
    <row r="265" spans="1:14" ht="48" customHeight="1">
      <c r="A265" s="187"/>
      <c r="B265" s="26"/>
      <c r="C265" s="27"/>
      <c r="D265" s="27"/>
      <c r="E265" s="35"/>
      <c r="F265" s="27"/>
      <c r="G265" s="36"/>
      <c r="H265" s="191" t="s">
        <v>372</v>
      </c>
      <c r="I265" s="192" t="s">
        <v>373</v>
      </c>
      <c r="J265" s="57"/>
      <c r="K265" s="21"/>
      <c r="L265" s="22"/>
      <c r="M265" s="23"/>
      <c r="N265" s="24"/>
    </row>
    <row r="266" spans="1:14" ht="165" customHeight="1">
      <c r="A266" s="187"/>
      <c r="B266" s="26"/>
      <c r="C266" s="193"/>
      <c r="D266" s="28" t="s">
        <v>374</v>
      </c>
      <c r="E266" s="35">
        <v>0.2</v>
      </c>
      <c r="F266" s="28" t="s">
        <v>375</v>
      </c>
      <c r="G266" s="36">
        <v>0.15</v>
      </c>
      <c r="H266" s="191" t="s">
        <v>376</v>
      </c>
      <c r="I266" s="192" t="s">
        <v>377</v>
      </c>
      <c r="J266" s="20">
        <f>(90%+((99.62%+100%)/2)+((81.91%+80.84%)/2))/3</f>
        <v>0.90395</v>
      </c>
      <c r="K266" s="21">
        <f>G266*J266</f>
        <v>0.1355925</v>
      </c>
      <c r="L266" s="22"/>
      <c r="M266" s="194">
        <v>2</v>
      </c>
      <c r="N266" s="24">
        <f>(M266/3)*E266</f>
        <v>0.13333333333333333</v>
      </c>
    </row>
    <row r="267" spans="1:14" ht="52.5" customHeight="1">
      <c r="A267" s="187"/>
      <c r="B267" s="26"/>
      <c r="C267" s="193"/>
      <c r="D267" s="27"/>
      <c r="E267" s="35"/>
      <c r="F267" s="27"/>
      <c r="G267" s="36"/>
      <c r="H267" s="191" t="s">
        <v>378</v>
      </c>
      <c r="I267" s="192" t="s">
        <v>379</v>
      </c>
      <c r="J267" s="20"/>
      <c r="K267" s="21"/>
      <c r="L267" s="22"/>
      <c r="M267" s="23"/>
      <c r="N267" s="24"/>
    </row>
    <row r="268" spans="1:14" ht="54.75" customHeight="1">
      <c r="A268" s="187"/>
      <c r="B268" s="26"/>
      <c r="C268" s="27"/>
      <c r="D268" s="27"/>
      <c r="E268" s="35"/>
      <c r="F268" s="28" t="s">
        <v>36</v>
      </c>
      <c r="G268" s="36">
        <v>0.05</v>
      </c>
      <c r="H268" s="28" t="s">
        <v>36</v>
      </c>
      <c r="I268" s="192" t="s">
        <v>380</v>
      </c>
      <c r="J268" s="57">
        <f>(100%+99.92%+87.07%)/3</f>
        <v>0.9566333333333333</v>
      </c>
      <c r="K268" s="21">
        <f>G268*J268</f>
        <v>0.04783166666666667</v>
      </c>
      <c r="L268" s="22"/>
      <c r="M268" s="23"/>
      <c r="N268" s="24"/>
    </row>
    <row r="269" spans="1:14" ht="48.75" customHeight="1">
      <c r="A269" s="187"/>
      <c r="B269" s="38" t="s">
        <v>38</v>
      </c>
      <c r="C269" s="39" t="s">
        <v>381</v>
      </c>
      <c r="D269" s="39"/>
      <c r="E269" s="40">
        <f>SUM(E260:E268)</f>
        <v>1</v>
      </c>
      <c r="F269" s="154"/>
      <c r="G269" s="42">
        <f>SUM(G260:G268)</f>
        <v>1</v>
      </c>
      <c r="H269" s="154"/>
      <c r="I269" s="195"/>
      <c r="J269" s="156"/>
      <c r="K269" s="157"/>
      <c r="L269" s="196">
        <f>SUM(K260:K268)</f>
        <v>0.849225</v>
      </c>
      <c r="M269" s="83"/>
      <c r="N269" s="196">
        <f>SUM(N260:N268)</f>
        <v>0.9333333333333333</v>
      </c>
    </row>
    <row r="273" spans="1:256" s="199" customFormat="1" ht="59.25">
      <c r="A273" s="184" t="s">
        <v>3</v>
      </c>
      <c r="B273" s="197" t="s">
        <v>4</v>
      </c>
      <c r="C273" s="197" t="s">
        <v>5</v>
      </c>
      <c r="D273" s="159" t="s">
        <v>6</v>
      </c>
      <c r="E273" s="159" t="s">
        <v>7</v>
      </c>
      <c r="F273" s="197" t="s">
        <v>8</v>
      </c>
      <c r="G273" s="160" t="s">
        <v>9</v>
      </c>
      <c r="H273" s="197" t="s">
        <v>10</v>
      </c>
      <c r="I273" s="198" t="s">
        <v>11</v>
      </c>
      <c r="J273" s="183" t="s">
        <v>12</v>
      </c>
      <c r="K273" s="184" t="s">
        <v>13</v>
      </c>
      <c r="L273" s="185" t="s">
        <v>14</v>
      </c>
      <c r="M273" s="186" t="s">
        <v>15</v>
      </c>
      <c r="N273" s="185" t="s">
        <v>16</v>
      </c>
      <c r="IV273"/>
    </row>
    <row r="274" spans="1:14" ht="189" customHeight="1">
      <c r="A274" s="15" t="s">
        <v>17</v>
      </c>
      <c r="B274" s="15" t="s">
        <v>382</v>
      </c>
      <c r="C274" s="15" t="s">
        <v>383</v>
      </c>
      <c r="D274" s="15" t="s">
        <v>384</v>
      </c>
      <c r="E274" s="16">
        <v>0.25</v>
      </c>
      <c r="F274" s="15" t="s">
        <v>385</v>
      </c>
      <c r="G274" s="18">
        <v>0.2</v>
      </c>
      <c r="H274" s="15" t="s">
        <v>385</v>
      </c>
      <c r="I274" s="200" t="s">
        <v>386</v>
      </c>
      <c r="J274" s="57">
        <f>(100%+99.34%+87.75%)/3</f>
        <v>0.9569666666666666</v>
      </c>
      <c r="K274" s="201">
        <f aca="true" t="shared" si="6" ref="K274:K276">G274*J274</f>
        <v>0.19139333333333333</v>
      </c>
      <c r="L274" s="58"/>
      <c r="M274" s="202">
        <v>300</v>
      </c>
      <c r="N274" s="203">
        <f>(M274/300)*E274</f>
        <v>0.25</v>
      </c>
    </row>
    <row r="275" spans="1:14" ht="107.25" customHeight="1">
      <c r="A275" s="13"/>
      <c r="B275" s="14"/>
      <c r="C275" s="15"/>
      <c r="D275" s="15" t="s">
        <v>387</v>
      </c>
      <c r="E275" s="16">
        <v>0.25</v>
      </c>
      <c r="F275" s="15" t="s">
        <v>388</v>
      </c>
      <c r="G275" s="18">
        <v>0.2</v>
      </c>
      <c r="H275" s="15" t="s">
        <v>388</v>
      </c>
      <c r="I275" s="204" t="s">
        <v>389</v>
      </c>
      <c r="J275" s="57">
        <f>(100%+100%+78.54%)/3</f>
        <v>0.9284666666666667</v>
      </c>
      <c r="K275" s="201">
        <f t="shared" si="6"/>
        <v>0.18569333333333335</v>
      </c>
      <c r="L275" s="58"/>
      <c r="M275" s="202">
        <v>1</v>
      </c>
      <c r="N275" s="203">
        <f>(M275/1)*E275</f>
        <v>0.25</v>
      </c>
    </row>
    <row r="276" spans="1:14" ht="402" customHeight="1">
      <c r="A276" s="13"/>
      <c r="B276" s="14"/>
      <c r="C276" s="15"/>
      <c r="D276" s="15"/>
      <c r="E276" s="16"/>
      <c r="F276" s="15" t="s">
        <v>390</v>
      </c>
      <c r="G276" s="18">
        <v>0.2</v>
      </c>
      <c r="H276" s="15" t="s">
        <v>390</v>
      </c>
      <c r="I276" s="192" t="s">
        <v>391</v>
      </c>
      <c r="J276" s="57">
        <f>(100%+100%+78.11%)/3</f>
        <v>0.9270333333333333</v>
      </c>
      <c r="K276" s="201">
        <f t="shared" si="6"/>
        <v>0.18540666666666666</v>
      </c>
      <c r="L276" s="58"/>
      <c r="M276" s="202"/>
      <c r="N276" s="203"/>
    </row>
    <row r="277" spans="1:14" ht="162.75" customHeight="1">
      <c r="A277" s="13"/>
      <c r="B277" s="14"/>
      <c r="C277" s="15"/>
      <c r="D277" s="15" t="s">
        <v>392</v>
      </c>
      <c r="E277" s="16">
        <v>0.25</v>
      </c>
      <c r="F277" s="15" t="s">
        <v>392</v>
      </c>
      <c r="G277" s="18">
        <v>0.2</v>
      </c>
      <c r="H277" s="15" t="s">
        <v>393</v>
      </c>
      <c r="I277" s="204" t="s">
        <v>394</v>
      </c>
      <c r="J277" s="57">
        <f>(100%+100%+89.11%)/3</f>
        <v>0.9636999999999999</v>
      </c>
      <c r="K277" s="201">
        <f>G277*J276</f>
        <v>0.18540666666666666</v>
      </c>
      <c r="L277" s="205"/>
      <c r="M277" s="206">
        <v>1</v>
      </c>
      <c r="N277" s="207">
        <f>(M277/1)*E277</f>
        <v>0.25</v>
      </c>
    </row>
    <row r="278" spans="1:14" ht="75.75" customHeight="1">
      <c r="A278" s="13"/>
      <c r="B278" s="14"/>
      <c r="C278" s="15"/>
      <c r="D278" s="208"/>
      <c r="E278" s="16"/>
      <c r="F278" s="208"/>
      <c r="G278" s="18"/>
      <c r="H278" s="15"/>
      <c r="I278" s="209" t="s">
        <v>395</v>
      </c>
      <c r="J278" s="57"/>
      <c r="K278" s="201"/>
      <c r="L278" s="58"/>
      <c r="M278" s="210"/>
      <c r="N278" s="207"/>
    </row>
    <row r="279" spans="1:14" ht="45" customHeight="1">
      <c r="A279" s="13"/>
      <c r="B279" s="14"/>
      <c r="C279" s="15"/>
      <c r="D279" s="208"/>
      <c r="E279" s="16"/>
      <c r="F279" s="208"/>
      <c r="G279" s="18"/>
      <c r="H279" s="15"/>
      <c r="I279" s="211" t="s">
        <v>396</v>
      </c>
      <c r="J279" s="57"/>
      <c r="K279" s="201"/>
      <c r="L279" s="58"/>
      <c r="M279" s="212"/>
      <c r="N279" s="207"/>
    </row>
    <row r="280" spans="1:14" ht="149.25" customHeight="1">
      <c r="A280" s="13"/>
      <c r="B280" s="14"/>
      <c r="C280" s="15"/>
      <c r="D280" s="208"/>
      <c r="E280" s="16"/>
      <c r="F280" s="208"/>
      <c r="G280" s="18"/>
      <c r="H280" s="15"/>
      <c r="I280" s="209" t="s">
        <v>397</v>
      </c>
      <c r="J280" s="57"/>
      <c r="K280" s="201"/>
      <c r="L280" s="58"/>
      <c r="M280" s="212"/>
      <c r="N280" s="207"/>
    </row>
    <row r="281" spans="1:14" ht="57">
      <c r="A281" s="13"/>
      <c r="B281" s="14"/>
      <c r="C281" s="15"/>
      <c r="D281" s="208"/>
      <c r="E281" s="16"/>
      <c r="F281" s="208"/>
      <c r="G281" s="18"/>
      <c r="H281" s="15"/>
      <c r="I281" s="213" t="s">
        <v>398</v>
      </c>
      <c r="J281" s="57"/>
      <c r="K281" s="201"/>
      <c r="L281" s="58"/>
      <c r="M281" s="212"/>
      <c r="N281" s="207"/>
    </row>
    <row r="282" spans="1:14" ht="261" customHeight="1">
      <c r="A282" s="13"/>
      <c r="B282" s="14"/>
      <c r="C282" s="15"/>
      <c r="D282" s="208"/>
      <c r="E282" s="16"/>
      <c r="F282" s="208"/>
      <c r="G282" s="18"/>
      <c r="H282" s="15"/>
      <c r="I282" s="204" t="s">
        <v>399</v>
      </c>
      <c r="J282" s="57"/>
      <c r="K282" s="201"/>
      <c r="L282" s="58"/>
      <c r="M282" s="212"/>
      <c r="N282" s="207"/>
    </row>
    <row r="283" spans="1:14" ht="163.5" customHeight="1">
      <c r="A283" s="13"/>
      <c r="B283" s="14"/>
      <c r="C283" s="15"/>
      <c r="D283" s="208"/>
      <c r="E283" s="16"/>
      <c r="F283" s="208"/>
      <c r="G283" s="18"/>
      <c r="H283" s="15"/>
      <c r="I283" s="209" t="s">
        <v>400</v>
      </c>
      <c r="J283" s="57"/>
      <c r="K283" s="201"/>
      <c r="L283" s="58"/>
      <c r="M283" s="212"/>
      <c r="N283" s="207"/>
    </row>
    <row r="284" spans="1:14" ht="138" customHeight="1">
      <c r="A284" s="13"/>
      <c r="B284" s="14"/>
      <c r="C284" s="15"/>
      <c r="D284" s="208"/>
      <c r="E284" s="16"/>
      <c r="F284" s="208"/>
      <c r="G284" s="18"/>
      <c r="H284" s="15"/>
      <c r="I284" s="209" t="s">
        <v>401</v>
      </c>
      <c r="J284" s="57"/>
      <c r="K284" s="201"/>
      <c r="L284" s="58"/>
      <c r="M284" s="212"/>
      <c r="N284" s="207"/>
    </row>
    <row r="285" spans="1:14" ht="227.25" customHeight="1">
      <c r="A285" s="214"/>
      <c r="B285" s="215"/>
      <c r="C285" s="216"/>
      <c r="D285" s="15" t="s">
        <v>402</v>
      </c>
      <c r="E285" s="217">
        <v>0.25</v>
      </c>
      <c r="F285" s="15" t="s">
        <v>403</v>
      </c>
      <c r="G285" s="218">
        <v>0.2</v>
      </c>
      <c r="H285" s="15" t="s">
        <v>403</v>
      </c>
      <c r="I285" s="219" t="s">
        <v>404</v>
      </c>
      <c r="J285" s="220">
        <f>(100%+100%+94.92%)/3</f>
        <v>0.9830666666666668</v>
      </c>
      <c r="K285" s="201">
        <f>G285*J285</f>
        <v>0.19661333333333336</v>
      </c>
      <c r="L285" s="221"/>
      <c r="M285" s="210">
        <v>1</v>
      </c>
      <c r="N285" s="207">
        <f>(M285/1)*E285</f>
        <v>0.25</v>
      </c>
    </row>
    <row r="286" spans="1:14" ht="27.75" customHeight="1">
      <c r="A286" s="222"/>
      <c r="B286" s="223" t="s">
        <v>38</v>
      </c>
      <c r="C286" s="224" t="s">
        <v>405</v>
      </c>
      <c r="D286" s="224"/>
      <c r="E286" s="40">
        <f>SUM(E274:E285)</f>
        <v>1</v>
      </c>
      <c r="F286" s="41"/>
      <c r="G286" s="42">
        <f>SUM(G274:G285)</f>
        <v>1</v>
      </c>
      <c r="H286" s="41"/>
      <c r="I286" s="195"/>
      <c r="J286" s="156"/>
      <c r="K286" s="157"/>
      <c r="L286" s="82">
        <f>SUM(K274:K285)</f>
        <v>0.9445133333333333</v>
      </c>
      <c r="M286" s="83"/>
      <c r="N286" s="82">
        <f>SUM(N274:N285)</f>
        <v>1</v>
      </c>
    </row>
  </sheetData>
  <sheetProtection selectLockedCells="1" selectUnlockedCells="1"/>
  <mergeCells count="6">
    <mergeCell ref="C14:D14"/>
    <mergeCell ref="B29:D29"/>
    <mergeCell ref="C67:D67"/>
    <mergeCell ref="C256:D256"/>
    <mergeCell ref="C269:D269"/>
    <mergeCell ref="C286:D286"/>
  </mergeCells>
  <printOptions horizontalCentered="1"/>
  <pageMargins left="1.023611111111111" right="0.39375" top="0.63125" bottom="0.63125" header="0.39375" footer="0.39375"/>
  <pageSetup firstPageNumber="1" useFirstPageNumber="1" horizontalDpi="300" verticalDpi="300" orientation="landscape" paperSize="5" scale="58"/>
  <headerFooter alignWithMargins="0">
    <oddHeader>&amp;C&amp;A</oddHeader>
    <oddFooter>&amp;CPágina &amp;P</oddFooter>
  </headerFooter>
  <rowBreaks count="24" manualBreakCount="24">
    <brk id="8" max="255" man="1"/>
    <brk id="15" max="255" man="1"/>
    <brk id="30" max="255" man="1"/>
    <brk id="49" max="255" man="1"/>
    <brk id="67" max="255" man="1"/>
    <brk id="103" max="255" man="1"/>
    <brk id="114" max="255" man="1"/>
    <brk id="123" max="255" man="1"/>
    <brk id="129" max="255" man="1"/>
    <brk id="134" max="255" man="1"/>
    <brk id="140" max="255" man="1"/>
    <brk id="144" max="255" man="1"/>
    <brk id="148" max="255" man="1"/>
    <brk id="158" max="255" man="1"/>
    <brk id="168" max="255" man="1"/>
    <brk id="175" max="255" man="1"/>
    <brk id="190" max="255" man="1"/>
    <brk id="210" max="255" man="1"/>
    <brk id="218" max="255" man="1"/>
    <brk id="232" max="255" man="1"/>
    <brk id="257" max="255" man="1"/>
    <brk id="270" max="255" man="1"/>
    <brk id="281" max="255" man="1"/>
    <brk id="28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2008-01-16T19:14:06Z</cp:lastPrinted>
  <dcterms:created xsi:type="dcterms:W3CDTF">2008-01-12T16:22:51Z</dcterms:created>
  <dcterms:modified xsi:type="dcterms:W3CDTF">2008-01-12T18:50:33Z</dcterms:modified>
  <cp:category/>
  <cp:version/>
  <cp:contentType/>
  <cp:contentStatus/>
  <cp:revision>15</cp:revision>
</cp:coreProperties>
</file>