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594" activeTab="1"/>
  </bookViews>
  <sheets>
    <sheet name="Gestión2006" sheetId="1" r:id="rId1"/>
    <sheet name="RESUMEN" sheetId="2" r:id="rId2"/>
  </sheets>
  <definedNames>
    <definedName name="_xlnm.Print_Area" localSheetId="0">'Gestión2006'!$A$1:$R$222</definedName>
    <definedName name="_xlnm.Print_Area" localSheetId="1">'RESUMEN'!$A$1:$G$19</definedName>
    <definedName name="Excel_BuiltIn_Print_Area_2_1">'RESUMEN'!$A$1:$F$22</definedName>
    <definedName name="Excel_BuiltIn_Print_Titles_1_1">'Gestión2006'!$A$4:$IU$5</definedName>
    <definedName name="_xlnm.Print_Titles" localSheetId="0">'Gestión2006'!$4:$5</definedName>
  </definedNames>
  <calcPr fullCalcOnLoad="1" iterate="1" iterateCount="100" iterateDelta="0.001"/>
</workbook>
</file>

<file path=xl/sharedStrings.xml><?xml version="1.0" encoding="utf-8"?>
<sst xmlns="http://schemas.openxmlformats.org/spreadsheetml/2006/main" count="459" uniqueCount="416">
  <si>
    <t>INSTITUTO DISTRITAL DE CULTURA Y TURISMO</t>
  </si>
  <si>
    <t>.</t>
  </si>
  <si>
    <t>Plan de Desarrollo "BOGOTÁ SIN INDIFERENCIA – UN COMPROMISO SOCIAL CONTRA LA POBREZA Y LA EXCLUSIÓN"</t>
  </si>
  <si>
    <t>INFORME DE AVANCE DE PROYECTOS DE INVERSIÓN 2006,  ENERO – JUNIO</t>
  </si>
  <si>
    <t>% calculados sobre acumulados Enero – junio 2006</t>
  </si>
  <si>
    <t>Eje</t>
  </si>
  <si>
    <t>Programa</t>
  </si>
  <si>
    <t xml:space="preserve">Proyecto </t>
  </si>
  <si>
    <t>Metas del Proyecto 2006</t>
  </si>
  <si>
    <t xml:space="preserve">Ponderación de la Meta al interior del Proyecto (a) </t>
  </si>
  <si>
    <t>Actividades Propuestas para el Cumplimiento de la Meta 2006</t>
  </si>
  <si>
    <t>Ponderación de la Actividad al interior del proyecto (b)</t>
  </si>
  <si>
    <t>Acciones Propuestas para el Cumplimiento de la Meta 2006</t>
  </si>
  <si>
    <t>Presupuesto Disponible 2003</t>
  </si>
  <si>
    <t>Presupuesto Ejecutado a 31 de Marzo de 2003</t>
  </si>
  <si>
    <t>% Ejecución</t>
  </si>
  <si>
    <t xml:space="preserve">% Ejec. Pptal. </t>
  </si>
  <si>
    <t>Avance en el desarrollo de las actividades / acciones para el cumplimiento de las Metas del Proyecto, Enero – Junio 2006</t>
  </si>
  <si>
    <t>% de avance de la actividad ( c)</t>
  </si>
  <si>
    <t>Cumplim. ponderado actividad (d) = (b*c)</t>
  </si>
  <si>
    <t>% Avance Proyecto (suma d)</t>
  </si>
  <si>
    <t>Nivel de Cumplim. Meta segplan</t>
  </si>
  <si>
    <t>% Nivel de Cumplim. Meta segplan</t>
  </si>
  <si>
    <t>Social</t>
  </si>
  <si>
    <t>Cultura para la inclusión social</t>
  </si>
  <si>
    <t>Formación artística y cultural (203)</t>
  </si>
  <si>
    <t>Diseñar 1 modelo de organización de los procesos de formación, en el marco de la modernización del Sistema Distrital de Cultura</t>
  </si>
  <si>
    <t>Sistema distrital de formación artística y cultural</t>
  </si>
  <si>
    <t xml:space="preserve">Se ha realizado un diagnóstico e identificación de los espacios de organización y participación de la formación artística  formal, no formal e informal, que incluyó la recolección de información normativa y construcción de una base de datos de dichos espacios así como de los programas de formación artística existentes en la ciudad; igualmente se vienen revisando los enfoques mundiales de política sobre formación artística y cultural.  Se avanza en la identificación de posibles esquemas y herramientas de organización: comité intersectorial de formación artística y cultural, asamblea distrital de formación artística, y red distrital de formación artística, así como en el análisis de las competencias institucionales para el tema.  </t>
  </si>
  <si>
    <t>Información de la actividad de la formación artística y cultural</t>
  </si>
  <si>
    <t>Se han desarrollado encuentros con agentes del sector de la formación artística y cultural en cada nivel, así: en educación formal se han realizado encuentros con los CADEL para conocer el estado de la educación artística en la educación básica y media en los colegios e identificar experiencias exitosas; se construye una propuesta de feria pedagógica de saberes a realizarse posiblemente en noviembre; con la Red Distrital de Maestros de Formación Artística para identificar posibles puntos de apoyo por parte del IDCT. En educación no formal se realizó un taller y una encuesta de percepción de la oferta con 20 entidades oferentes de programas no formales donde se propuso   crear una asociación y una red de entidades no formales; conjuntamente con la SED se viene trabajando la propuesta de desarrollar un diplomado de formación a formadores.  En educación informal: realización de 20 encuentros, uno por localidad, con la participación de 60 organizaciones, donde se aplicaron instrumentos de percepción de la oferta y la organización local de la actividad de la formación artística y cultural.</t>
  </si>
  <si>
    <t>Encuentro entre pares de la formación artística y cultural</t>
  </si>
  <si>
    <t>Se avanza en la preparación e implementación de un foro virtual sobre el tema de formación artística y cultural que servirá de preámbulo para desarrollar en 2007 un congreso latinoamericano sobre el tema; el foro se plantea como una plataforma virtual que posibilite la conformación de una comunidad virtual en torno a la reflexión de la formación artística, mejore la coordinación entre diferentes programas de investigación y desarrollo en esta área y genere la comunicación entre actores para el logro de acuerdos y convenios interinstitucionales, nacionales e internacionales. Se han efectuado reuniones con las gerencias artísticas, instituciones gubernamentales y del sector artístico con el fin de recopilar bases de datos de entes del medio de la formación artística con el fin de invitarlos al foro, así como en la definición de las temáticas y la plataforma del mismo.</t>
  </si>
  <si>
    <t>Fomento y apoyo a la organización y planeación de la actividad de la formación artística y cultural.</t>
  </si>
  <si>
    <t>Se concerta y prepara un convenio con la Secretaría de Educación - SED para definir competencias y puntos de trabajo complementario y articulado entre ambos sectores en lo referente con la formación artística y cultural.  Revisión de los planes locales de cultura en sus componentes de formación artística con miras a la articulación de estrategias de planeación de la actividad de formación; para el efecto se acordó trabajar con la SED para construir la política distrital de formación no formal.</t>
  </si>
  <si>
    <t>Formar 400 jóvenes en talleres de formación artística de educación informal, a través del programa Jóvenes Tejedores de Sociedad en 2006</t>
  </si>
  <si>
    <t>Fortalecimiento Programa Jóvenes Tejedores de Sociedad</t>
  </si>
  <si>
    <t>Concertación con localidades para descentralizar el programa Jóvenes Tejedores de Sociedad</t>
  </si>
  <si>
    <t>Se estructuró una propuesta de integración del programa a las actividades y líneas de formación artística que se desarrollan en las localidades, en el marco del proceso de descentralización de proyectos y programas que se adelanta en asocio con la Secretaría de Gobierno, y que se implementará a partir del segundo semestre del año. Adicionalmente se ha realizado una caracterización de los procesos de formación a nivel local y se construyó el enfoque pedagógico del Programa y los perfiles para 6 áreas artísticas los cuales se constituyen en la carta de navegación para las personas u organizaciones que ejecuten formación informal para jóvenes en las localidades.</t>
  </si>
  <si>
    <t>Diseñar 1 estrategia de descentralización del programa Jóvenes Tejedores de Sociedad para el fortalecimiento de los bienes y servicios locales de formación cultural</t>
  </si>
  <si>
    <t>Talleres de formación artística para jóvenes</t>
  </si>
  <si>
    <t>Coordinación y apoyo a la gestión</t>
  </si>
  <si>
    <t>Contratación de apoyo profesional y asistencias para la operación del proyecto.  Se gestiona ante el Ministerio de Cultura y el IDRD la entrega del Centro Interactuante Para las Artes – CIPA en el Parque Nacional que será asumido por el IDCT a través de este proyecto.</t>
  </si>
  <si>
    <t>Total</t>
  </si>
  <si>
    <t>Formación artística y cultural</t>
  </si>
  <si>
    <t>Difusión y divulgación cultural y turística en Bogotá (209)</t>
  </si>
  <si>
    <t>Alcanzar en 2006, 1.200.000 lectores de un periódico cultural de la ciudad de carácter masivo y gratuito que difunda las actividades culturales y turísticas</t>
  </si>
  <si>
    <t>Periódico cultural</t>
  </si>
  <si>
    <t>Elaboración y distribución de seis números del periódico Ciudad Viva, con un tiraje mensual de 100.000 ejemplares que se distribuyen en portales de Transmilenio, bibliotecas, cafés, universidades, medios de comunicación, centros de información cultural local entre otros. La preparación de cada número incluye actividades como ubicación de articulistas especializados, recopilación de material, elaboración de entrevistas, desarrollo de investigaciones, acopio de la programación cultural y artística  de la ciudad, entre otros.  El periódico Ciudad Viva se trabaja en 3 secciones: una de carácter institucional, el magazín cultural, y la agenda cultural. Se resalta que esta publicación fue premiada como el mejor periódico en la categoría de periódicos no diarios en la XIX entrega de premios Andigraf a lo mejor de la industria gráfica colombiana versión 2005.</t>
  </si>
  <si>
    <t>Difundir en 2006,  5.000 eventos artísticos, culturales y turísticos a través de estrategias que alternen prensa, radio, televisión, impresos y página web</t>
  </si>
  <si>
    <t>Material de divulgación y promoción</t>
  </si>
  <si>
    <t xml:space="preserve">Difusión a través de free press y medios interactivos de los siguientes eventos:  Programación Teatro Jorge Eliécer Gaitán (220), programación Cinemateca Distrital (768), programación Planetario (1.246), eventos Museo de Bogotá (21), eventos Media Torta (12),  lanzamiento del libro Para el Arte no hay prisión, lanzamiento de la revista Bogotá, Exposiciones Galería Santa Fé (4), carnaval del perdón, inauguración del kiosko de la luz, lanzamiento de los premios de literatura 2005, alcaldía en movimiento (5), siga esta es su casa (6), convocatorias para premios y becas (44), convocatorias para el programa de Apoyos concertados, evento Acuerdo Humanitario (8), Campaña Y Tú qué sabes de Bogotá, Bogotá en Milán, guía turística para niños, turiscades, septimazo, Feria del libro, PPP's, día internacional de la danza, libro al viento en Transmilenio, recorridos turísticos en Semana Santa, montaje En Vivo Vivo, festival afrocolombiano, macrorueda de negocios, salón nacional de artistas, primer concurso nacional de clarinete, escenarios para la danza (3), homenaje al Palenque de San Basilio, Fiesta del sol, fiesta de la música, foro distrital política pública de juventud..  Para dar curso a la tarea de divulgación promoción se adelantaron procesos contractuales para servicios de impresión de piezas de divulgación, impresión y fijada de carteles, banner y central de medios. </t>
  </si>
  <si>
    <t xml:space="preserve">Página web:  Este medio se ha ido posicionando cada vez más, lo cual se ve reflejado en el aumento de consultas mes a mes; por lo que se han abierto nuevas páginas, contando en la actualidad con 9 portales: culturayturismo.gov.co, el portal de turismo, el portal de la Cinemateca Distrital, el portal del Planetario , el portal de la Media Torta, el portal de Rock al parque, el portal del periódico Ciudad Viva, el portal del TJEG, y el portal del Museo de Bogotá que comenzó en enero.  Hasta la fecha se han reportado 1.027.108 visitas en total a estos portales. Estas páginas son actualizadas constantemente con la programación, con herramientas que permitan la interacción y facilidad de consulta a los usuarios.  Se realizaron envíos de boletines semanales  y mensuales de la programación institucional a bases de datos de  aproximadamente 22.000 usuarios internos y externos entre los que se cuentan medios de prensa, entidades distritales, agencias y correos individuales. </t>
  </si>
  <si>
    <t>Poner en circulación en 2006, 200.000 ejemplares de publicaciones producto de las obras ganadoras en los concursos de creación, documentos del IDCT y los libros de apoyo a las campañas de fomento a la lectura.</t>
  </si>
  <si>
    <t>Libros y otras publicaciones</t>
  </si>
  <si>
    <t>Publicación de 2 título:  Libro al viento (Fábulas e historias de Tolstoi – 47.000 ejemplares, La ventana abierta y otros cuentos – 20.000 ejemplares).  El comité editorial del IDCT definió las prioridades de títulos a publicar en 2006.  Las publicaciones producidas se comercializan a través de contrato con la firma Siglo del Hombre Editores, y a través de los Turiscades.  Igualmente se continúa su distribución gratuita entre entidades oficiales, investigadores, bibliotecas, casas comunitarias y entidades culturales que las soliciten, y se han entregado colecciones en medios internacionales tales como la Unión de Capitales Iberoamericanas, la Universidad de Bahia en Brasil, el colectivo Zona de Obras de Zaragoza, entre otros.  Se han establecido vínculos con medios de comunicación como Canal Capital, Arcadia, emisoras de la Policía Nacional, U. Javeriana, U. Distrital y U. Nacional para la promoción y divulgación de las publicaciones editadas.</t>
  </si>
  <si>
    <t>Estimular 4 procesos de comunicación en torno a temas de ciudad a través del otorgamiento de premios a partir de un proceso de convocatoria.</t>
  </si>
  <si>
    <t>Fortalecimiento de los medios locales y comunitarios</t>
  </si>
  <si>
    <t>Publicación de la convocatoria:  se lanzaron 4 concursos: Producto comunicativo impreso,  producto comunicativo audiovisual, producto comunicativo electrónico, experiencia proyecto de comunicación comunitaria integrado; se realizaron jornadas informativas a la ciudadanía para atender las inquietudes sobre las convocatorias; se recibieron las propuestas, y se adelanta el proceso de selección de jurados.  La Oficina de Comunicaciones participa en la Mesa Interinstitucional de Medios de la Secretaría de Gobierno, y en la Mesa Bogotana de Medios en las que confluyen 60 organizaciones de comunicación y en las que se trabaja en torno a afianzar el proceso organizativo tanto en la Administración Distrital como en las organizaciones de base; se viene gestionando con Canal Capital, el diseño de una franja de TV comunitaria donde se exhiban los productos audiovisuales de las localidades.</t>
  </si>
  <si>
    <t>Se conformó un comité de comunicaciones para el proyecto Bogotá Capital Mundial del Libro 2007 y se desarrollan acciones divulgativas de dicho proyecto en los grandes eventos de la ciudad.  Se inició un estudio sobre análisis de texto y percepción de los periodistas acerca de la actividad del IDCT, encontrando aspectos como: al IDCT se le adjudica un rol de liderazgo en la percepción de la ciudad y su humanización, se percibe una imagen que genera confianza y credibilidad, se aplaude el hecho de tener en cuenta la multiculturalidad, entre otros.   Se apoyan y coordinan las acciones divulgativas de la campaña de turismo Y tú qué sabes de Bogotá?. Se lanzó la Revista Bogotá en alianza estratégica con el grupo editorial Santore, publicación bilingüe que promociona a Bogotá desde su actividad y de la cual ya han circulado los dos primeros números.  Se construyen los términos de referencia para adelantar un estudio general de medios comunitarios.</t>
  </si>
  <si>
    <t>Difusión y divulgación cultural y turística en Bogotá</t>
  </si>
  <si>
    <t>Información, conocimiento y acompañamiento sobre procesos sociales de identidad, cultura y territorio en Bogotá D.C. (222)</t>
  </si>
  <si>
    <t>Implementar un (1) sistema de información de cultura y turismo</t>
  </si>
  <si>
    <t>Proceso de información</t>
  </si>
  <si>
    <t>Subsistema de medición</t>
  </si>
  <si>
    <t>Mediciones y sondeos:  realización de 31 mediciones y sondeos en torno a los siguientes temas:  percepción de los ciudadanos sobre la jornada del día sin carro, sondeo de opinión a comerciantes y dueños sobre el día sin carro, sondeo de opinión a los asistentes a la jornada de reconciliación “para volver a vernos”, sondeo de opinión a los asistentes a las reuniones de socialización de los planes maestros de Bogotá, encuesta de percepción de los visitantes a la feria de Anato, sondeos de opinión al programa Siga esta es su casa (3), encuesta de percepción de ciudad a viajeros no residentes en Bogotá,  encuesta a mayoristas y periodistas en la Feria Turística de Milán Italia, encuesta a visitantes del Santuario del Divino Niño del 20 de Julio, encuesta a mayoristas participantes en el Work Shop de Guayaquil Ecuador, sondeo de opinión sobre el programa Libro al viento, encuesta de opinión Festival Iberoamericano y alternativo de teatro, encuesta de opinión festival de la chicha Barrio Perseverancia, encuesta de opinión Feria del Libro, encuesta a participantes de la macrorueda de negocios realizada en Bogotá, aplicación encuestas sobre demanda de posadas turísticas en Bogotá, encuesta de opinión sobre el paro de transportes de Bogotá, encuesta del pabellón infantil de la Feria del Libro, encuesta de las actividades de la Casa de Poesía Silva en la Feria del libro, encuesta del Encuentro Internacional de Escritores, encuesta Teatro Jorge Eliécer Gaitán, encuesta callejón de las exposiciones, encuesta eventos teatrino, encuesta  programación Cinemateca Distrital, entrevistas mesita carnavalesca, entrevistas a agrupaciones juveniles, encuesta Bogotá Despierta, Encuesta visitantes Barrio 20 de Julio, encuesta visitantes Planteario Distrital, encuesta visitantes Galería Santa Fé.</t>
  </si>
  <si>
    <t>Subsistema de turismo</t>
  </si>
  <si>
    <t>1). Identificación de las necesidades de información y elaboración de propuesta para integrar el sistema de información turística y socialización de las mismas en el Comité de Turismo de la ciudad; 2). Acompañamiento y asesoría en el diseño, aplicación de encuestas, sistematización, análisis estadístico y publicación de resultados de las mediciones efectuadas en el tema de turismo; 3). Publicaciones:  se elaboraron los análisis estadístico y económico de la información que integrará el boletín de estadísticas turísticas del segundo semestre de 2005; 4). Apoyo en la revisión y ajuste del inventario de atractivos turísticos realizado en 15 localidades; se desarrolló su georreferenciación e inclusión en el Plan Maestro de Cultura; 5). Se adelantan contactos con el SENA y Cámara de Comercio para realizar una investigación sobre el empleo en el sector turístico. 6). Organización de bases de datos de prestadores de servicios turísticos de Bogotá para crear un directorio.</t>
  </si>
  <si>
    <t>Subsistema de cultura, arte y patrimonio</t>
  </si>
  <si>
    <r>
      <t xml:space="preserve">Investigaciones: </t>
    </r>
    <r>
      <rPr>
        <sz val="7"/>
        <color indexed="8"/>
        <rFont val="Luxi Sans"/>
        <family val="2"/>
      </rPr>
      <t>se trabaja en el diseño e implementación de metodologías cualitativas de recolección y análisis de información en cultura, arte y patrimonio.  Se comenzó la realización de un censo del patrimonio cultural inmaterial, inicialmente en la localidad de Candelaria, y se actualizó el estado del arte del campo del patrimonio realizado en 2005.  Se efectúa el seguimiento  a la investigación sobre raizales y afrodescendientes y a dos estudios sobre el área audiovisual en Bogotá contratados en 2005.   Se adelanta la construcción de una base de datos sobre los artistas y organizaciones culturales existentes en la ciudad que entraría a ser consultado, alimentado y actualizado a través de internet.</t>
    </r>
  </si>
  <si>
    <r>
      <t>Acompañamientos en procesos de investigación, sistematización y memoria:</t>
    </r>
    <r>
      <rPr>
        <sz val="7"/>
        <color indexed="8"/>
        <rFont val="Luxi Sans"/>
        <family val="2"/>
      </rPr>
      <t xml:space="preserve">  El Observatorio acompaña los siguientes procesos y/o proyectos institucionales o autónomos, en los siguientes términos:</t>
    </r>
  </si>
  <si>
    <t xml:space="preserve">Interventoría casas de la cultura:  diseño de instrumentos  para evaluar la ejecución de los proyectos que las casas de la cultura desarrollan con los recursos aportados por el IDCT. </t>
  </si>
  <si>
    <t>Gerencia de grupos étnicos y poblacionales:  acompañamiento en la construcción de metodologías e instrumentos de sistematización y análisis de información de los programas que adelanta la Gerencia.</t>
  </si>
  <si>
    <t>Museo de Bogotá:  acompañamiento en la construcción de metodologías de sistematización de información para el programa Siga esta es su casa.</t>
  </si>
  <si>
    <t>Equipo de trabajo del proyecto Participación, Organización y Descentralización cultural: se apoyó la tarea de identificar necesidades de información del área.</t>
  </si>
  <si>
    <t>Iniciativas de las localidades para constituir observatorios locales de cultura:  Se acompaña a las localidades de Kennedy, Candelaria, Suba, Usme y Tunjuelito en el proceso de diseño y creación de los observatorios y en la definición de lineamientos para recolección y análisis de información.</t>
  </si>
  <si>
    <t>Oficina Ejecutiva de Localidades y Oficina de Planeación: acompañamiento en la construcción de modelos sistémicos de análisis de proyectos culturales; se apoyó la actualización y análisis de información sobre proyectos culturales que se desarrollaron en las localidades en 2005, como insumo para el diseño del proceso de descentralización cultural que se implementará en el segundo semestre del año.</t>
  </si>
  <si>
    <t>Otras asesorías: reuniones con los delegados respectivos para la creación de un observatorio de equidad a cargo de la Secretaría de Salud, y un observatorio de investigación social y comunitaria a cargo de Acción Comunal.</t>
  </si>
  <si>
    <t xml:space="preserve">Acompañar 12 proyectos y organizaciones culturales, sociales, artísticas y del patrimonio en procedimientos y prácticas de investigación, sistematización y memoria para la implementación de procesos autónomos. </t>
  </si>
  <si>
    <t>Subsistema institucional</t>
  </si>
  <si>
    <r>
      <t xml:space="preserve">Software misional:  </t>
    </r>
    <r>
      <rPr>
        <sz val="7"/>
        <color indexed="8"/>
        <rFont val="Luxi Sans"/>
        <family val="2"/>
      </rPr>
      <t>revisión de las necesidades y requerimientos de las áreas, elaboración preliminar de los términos de referencia conjuntamente con las áreas del Instituto que serán usuarias del mismo, revisión de la propuesta de diseño para incorporar el subsistema de turismo.</t>
    </r>
  </si>
  <si>
    <r>
      <t xml:space="preserve">Alimentación del sistema de información: </t>
    </r>
    <r>
      <rPr>
        <sz val="7"/>
        <color indexed="8"/>
        <rFont val="Luxi Sans"/>
        <family val="2"/>
      </rPr>
      <t>Procesamiento de la información recolectada de la aplicación de la tercera encuesta de cultura urbana (17.000 encuestas aplicadas). Procesamiento y sistematización de la información producto de los sondeos y mediciones aplicados.</t>
    </r>
  </si>
  <si>
    <r>
      <t xml:space="preserve">Centros de información cultural local:  </t>
    </r>
    <r>
      <rPr>
        <sz val="7"/>
        <color indexed="8"/>
        <rFont val="Luxi Sans"/>
        <family val="2"/>
      </rPr>
      <t xml:space="preserve"> Este programa será objeto de articulación a los procesos de información que se den en las localidades, en el marco de la descentralización de programas que se implementará a partir del segundo semestre de 2006, según los lineamientos y directrices que establezca la Secretaría de Gobierno.  La función de los centros de información se redimensionó en dos direcciones: en la identificación y acopio de información en los campos de la cultura, el arte, el patrimonio y el turismo en las 20 localidades, y en la atención a la comunidad en la divulgación de los procesos institucionales.  A través de los siete centros actuales ubicados en las localidades de Suba, Barrios Unidos, San Cristobal, Kennedy, Bosa, Ciudad Bolivar y Usme se han atendido  14.619 personas. </t>
    </r>
  </si>
  <si>
    <t>Proceso de fomento</t>
  </si>
  <si>
    <t>Redes especializadas</t>
  </si>
  <si>
    <t>1). Se planea la realización de un Foro Permanente de Cultura; 2). Con el fin de estructurar una red de observatorios de ciudad, se recopiló información sobre observatorios públicos y privados que funcionan en la ciudad. 3). Se preparan los instrumentos de recolección de información de la Unión de ciudades Capitales de Iberoamerica – UCCI.  4). Se prepara un taller para la construcción de indicadores de cultura y de ciudad.</t>
  </si>
  <si>
    <t>Estrategias y procedimientos</t>
  </si>
  <si>
    <t>Preparación de una convocatoria para el tema de investigaciones.  Se contrataron servicios técnicos para organizar la memoria documental y visual del Observatorio de Cultura Urbana.</t>
  </si>
  <si>
    <t>Proceso de planeación</t>
  </si>
  <si>
    <t>Políticas públicas y políticas de gobierno</t>
  </si>
  <si>
    <t>Se continúa con el estudio comenzado en 2005 sobre el impacto del programa Misión Bogotá en la vida de los guías ciudadanos desde un enfoque simbólico cultural, y se adelanta una propuesta metodológica para sistematizar los resultados. Acompañamiento al programa Bogotá Sin Hambre  en la organización y participación en el Seminario Iberoamericano de seguridad alimentaria realizado en el mes de mayo.  El Observatorio participa y acompaña los procesos de formulación de políticas públicas del Distrito en los temas de ruralidad, seguridad alimentaria, descentralización y participación.</t>
  </si>
  <si>
    <t>Plan maestro de equipamientos</t>
  </si>
  <si>
    <t>Se realizaron 19 talleres y reuniones de socialización del Plan Maestro con representantes de los gremios y grupos poblacionales y culturales y miembros de los consejos locales de cultura, en los que participaron 478 personas.  Georreferenciación y diagramación de planos de la ciudad con la distribución de equipamentos culturales y generación de las presentaciones para su socialización.  Consolidación del Plan Maestro con sus tres componentes: documento técnico, proyecto de decreto y cartografía el cual fue socializado en el Comité de Dirección institucional y presentado al DAPD, DAMA y Concejo de la Ciudad.  Actualmente se trabaja en la incorporación de las observaciones finales al documento.</t>
  </si>
  <si>
    <t>Se contrató el equipo de apoyo a la operación del proyecto.</t>
  </si>
  <si>
    <t>Informacion, conocimiento y acompañamiento sobre procesos sociales de identidad, cultura y territorio en Bogotá D.C.</t>
  </si>
  <si>
    <t>Circulación cultural en espacios habitados (223)</t>
  </si>
  <si>
    <t>Alcanzar en 2006, 290.000 participantes en las actividades de divulgación científica, de formación de fomento a las actividades transdisciplinarias del Planetario de Bogotá, en su sede y en las localidades</t>
  </si>
  <si>
    <t>Centro cultural Planetario de Bogotá</t>
  </si>
  <si>
    <t>Planetario acoge</t>
  </si>
  <si>
    <t>Con esta acción el Planetario amplía su oferta de actividades de divulgación científica y cultural para el público en general; conforma así un espacio abierto a las múltiples disciplinas del conocimiento y expresiones artísticas y culturales.  Las actividades desarrolladas en el marco de esta acción son:</t>
  </si>
  <si>
    <t>Música bajo las estrellas- conciertos: realización de 3 evento en el que participaron 225 personas.</t>
  </si>
  <si>
    <t>Martes de la sociedad geográfica – conferencias: realización de 5 conferencias con la participación de 814 personas.</t>
  </si>
  <si>
    <t>Exhibiciones y actividades especiales:  realización de 2 actividades: curso de plastilina para niños, presentación de la obra Mujer, Conciencia y Cosmos de la artista Ivonne Sánchez.  En total se contó con la participación de 83 personas</t>
  </si>
  <si>
    <t>Planetario enseña</t>
  </si>
  <si>
    <t>Esta acción busca fortalecer los procesos de formación en ciencias básicas de los estudiantes de instituciones educativas de niveles básico, medio y superior, con una oferta pedagógica complementaria en un Aula única como es el Teatro de Estrellas del Planetario, y con material pedagógico y publicaciones de apoyo. Igualmente, responde al Programa Escuela Ciudad y Ciudad Escuela del Plan de Desarrollo 2004-2008, ofreciendo actividades atractivas y novedosas y lúdicos para la realización de expediciones pedagógicas por parte de los estudiantes de la ciudad.  Las siguientes son las actividades desarrolladas en el marco de esta acción</t>
  </si>
  <si>
    <t>Proyecciones en la cúpula del Planetario:  realización de  486 proyecciones, con la participación de 78,158 personas, especialmente niños de colegios. Las proyecciones giran en torno a las siguientes temáticas: viaje por el sistema solar, mitos y leyendas del cielo, estrellas del sur, el cielo en navidad.</t>
  </si>
  <si>
    <t>Otras actividades de formación:  realización de 277 actividades entre talleres complementarios a las proyecciones, cursos de astronomía para jóvenes y adultos, sesiones del club de astronomía infantil del Planetario, vacaciones astronómicas para preescolar, vacaciones astronómicas para niños, reuniones sobre el tema de competencias científicas  con el Ministerio de Educación, participación en observaciones solares en el marco del IX Festival de Astronomía de Villa de Leyva, reuniones con Sec. Educación y con colegios para revisar los proyectos ciudad escuela ciudad en el marco de los cuales se vienen realizando expediciones pedagógicas (visitas de los colegios oficiales al Planetario) y observaciones astronómicas en colegios, diseño y desarrollo de talleres de astronomía para niños de nivel preescolar, diseño y presentación de proyecto de astronomía para desarrollar conjuntamente con el Museo de los Niños, diseño y desarrollo de talleres en el marco de un proyecto de prácticas con universidades, actividades de divulgación científica en la U. Javeriana en el marco del mes de la astronomía, conferencia en la U. Nacional.  Participaron en estas actividades 10,671 personas.</t>
  </si>
  <si>
    <t>La astronomía madre de las ciencias – divulgación</t>
  </si>
  <si>
    <t>El desarrollo de Eventos Especiales, la consolidación de un espacio de consulta y asesoría permanentes y el desarrollo del programa Planetario Virtual constituyen líneas de acción que contribuyen a la popularización y valoración positiva de la Ciencia, llevándola a todos los grupos poblacionales, haciendo énfasis especialmente en las relaciones de la ciencia y la tecnología con aspectos fundamentales de nuestra cotidianidad y nuestra historia. Las actividades desarrolladas en el marco de esta acción son:</t>
  </si>
  <si>
    <t>Sábados astronómicos: realización de 42 conferencias en el marco de este programa, en las que participaron 1.729 personas.  Estas conferencias han contado con el apoyo de la ACDAC y la ASASAC.</t>
  </si>
  <si>
    <t xml:space="preserve">Astrocine -presentación de películas en la Sala Oriol Rangel:  realización de 16 jornadas, con la participación de 524 personas.  </t>
  </si>
  <si>
    <t>Concursos de astronomía:  Realización de las primeras Olimpiadas de astronomía en las que participaron 218 jóvenes.</t>
  </si>
  <si>
    <t>Observaciones astronómicas diurnas y nocturnas:  Realización de 5 eventos en el marco de los viernes en el Planetario, y las noches de estrellas en el Jardín Botánico.  Estas actividades generaron la participación de 340 personas.</t>
  </si>
  <si>
    <t>Semilleros de astronomía</t>
  </si>
  <si>
    <t>Esta acción tiene como objetivo fortalecer el espíritu científico en niños, niñas y jóvenes para generar una cultura científica que contribuya al mejoramiento de la calidad de vida y al desarrollo del país. Igualmente, pretende abrir espacios de socialización del conocimiento e intercambio de experiencias, y oportunidades de aprendizaje en tiempo extraescolar. Para esto, se han diseñado cuatro líneas de acción, así: Clubes de Astronomía, Concursos, Ferias y Foros de Astronomía, Astronáutica y ciencias afines</t>
  </si>
  <si>
    <t>Clubes de astronomía: Se han realizado 406 actividades que incluyen: reuniones de planeación de la estrategia para conformación de clubes de astronomía, lanzamiento de la convocatoria para su conformación con el apoyo de la Secretaría de Educación, producto de lo cual se conformaron 80 clubes de astronomía en distintas instituciones educativas de 11 localidades, reunión con entidades educativas para promover la continuidad y fortalecer los clubes existentes, encuentros  de docentes que acompañan los clubes de astronomía, y realización de actividades como talleres, proyecciones y video foros con os clubes.  En total se contó con la participación de 19,555 personas en estas actividades.</t>
  </si>
  <si>
    <t>Planetario en movimiento</t>
  </si>
  <si>
    <t>Esta acción busca acercar a las comunidades a la ciencia y prevé actividades para fortalecer la labor de divulgación de Planetario en las localidades de Bogotá y otros municipios y departamentos del País; fortalecer, así mismo, la cooperación y e intercambio de programas y exhibiciones entre instituciones dedicadas a la divulgación de las ciencias. Incluye proyectos especiales y trueques creativos.  Hasta el momento se ha realizado una actividad: circulación de la exposición Micro y macrocosmos de Diego Samper en la Universidad Javieriana, con la participación de 133 personas.</t>
  </si>
  <si>
    <t>Contratación del personal de apoyo del escenario.  Se han adelantado acciones tendientes a la divulgación de los programas del Planetario, atención de público y solicitudes de información.</t>
  </si>
  <si>
    <t xml:space="preserve">Alcanzar en 2006, 120.000 participantes en la programación dominical habitual, las actividades de trabajo con los vecinos y de los saberes populares del país en el Teatro al aire libre de la Media Torta </t>
  </si>
  <si>
    <t>Centro cultural Teatro al Aire Libre de la Media Torta</t>
  </si>
  <si>
    <t>Programación de eventos culturales y artísticos Media Torta</t>
  </si>
  <si>
    <t xml:space="preserve">Programación propia – coproducciones: Realización de 11 eventos artísticos: cultura festiva, tortazo latinoamericano, día de la afrocolombianidad, ensayos grupos musicales, ritual del agua en el marco del carnaval de la reconciliación – evento de las comunidades indígenas de Bogotá, taller de derechos humanos con representantes de organizaciones que trabajan sobre el tema, Palenque de San Basilio, Bogotazo Hip Hop, Inti Raymi (2), mesa de trabajo Minga.  Estos eventos han convocado la participación de 13,010 personas. </t>
  </si>
  <si>
    <t>Préstamos externos del escenario:  realización de 1 evento:  presentación artística del SENA, con la participación de 5,000 personas.</t>
  </si>
  <si>
    <t>Contratación del personal de apoyo del escenario.  Se han realizado labores de mantenimiento de los equipos de sonido de la Media Torta, revisión y clasificación del material de la memoria audiovisual del escenario.  Se desarrolla conjuntamente con el DAMA una propuesta de regulación del manejo del ruido en los eventos del escenario; se llevó a cabo la reglamentación del uso del escenario para viabilizar los préstamos del mismo a organizaciones del sector.  Se apoya la tarea de actualización de la página web del escenario en donde se habilitó un link para permitir a la ciudadanía participar en la programación de la franja video-afuera.</t>
  </si>
  <si>
    <t xml:space="preserve">Alcanzar en 2006 240.000 participantes en la programación de la sala principal, el Teatrino, el Callejón y el Salón de los Espejos del Teatro Jorge Eliécer Gaitán </t>
  </si>
  <si>
    <t>Centro cultural Jorge Eliécer Gaitán</t>
  </si>
  <si>
    <t>Martes del municipal</t>
  </si>
  <si>
    <t>Conversatorios sobre temas culturales y artísticos en el Teatrino del Teatro, de entrada gratuita, con la participación de dos especialistas en cada sesión: Realización de 16 sesiones, con la participación de 1,098 personas. Temáticas: 40 años sin Camilo Torres, Libro al Viento, nuevas tendencias del teatro universal, ciudades escritas, conversación con la ciudad, narración y ciudad, el arte contemporáneo y las nuevas formas de acercarse a los públicos, el 40 Salón Nacional de Artistas, Palenque de san Basilio, Futbol e identidad, Don Giovanni, los niños prodigios de la música.</t>
  </si>
  <si>
    <t>Callejón de las exposiciones</t>
  </si>
  <si>
    <t>Presentación de 5 exposiciones:  Salón de fotografía y moda (convocatoria 2005), La Boquilla (exposición que ilustró las terribles condiciones de salubridad y pobreza de los habitantes del lugar, y su difusión fue cubierta por medios como noticias RCN, Canal Capital, City Noticias, Caracol Noticias, El Tiempo entre otros), Amor universal (exposición realizada con el apoyo de la Fundación Arte Hoy que muestra las opciones sobre diversidad sexual), Un viaje suramericano: del Pacífico al Atlántico, Un rincón de Africa en América – San Basilio de Palenque. Se contó con la visita de  59,911  personas</t>
  </si>
  <si>
    <t>Gaitán alternativo y contemporaneo</t>
  </si>
  <si>
    <t>Realización de dos conciertos de rock con el Grupo La Pestilencia, en los que participaron 1,756 personas.</t>
  </si>
  <si>
    <t>Teatrino vivo</t>
  </si>
  <si>
    <r>
      <t xml:space="preserve">Miércoles virtual: </t>
    </r>
    <r>
      <rPr>
        <sz val="7"/>
        <color indexed="8"/>
        <rFont val="Luxi Sans"/>
        <family val="2"/>
      </rPr>
      <t xml:space="preserve">  Espacio  de visibilización y socialización de proyectos para el intercambio de experiencias de creación en el tema de nuevas tecnologías y su implicación en la cultura y el arte contemporáneo, de entrada gratuita, con la participación de un invitado en cada sesión: Realización de 16 sesiones, con la participación de 904 personas. Temáticas: la sociedad de la información, nuevas tecnologías para la creación musical, kinoclaje – cine reciclado, proyecto mounstruo y multimedia en tiempo real, festival de la imagen de Manizales, proyecto 4, Plataforma – llegar de noche, charlar – ver televisión, descarga – Stop motion, persistencia + distancia, descarga – taller weblog, descarga podcasts, información para todos, plataforma: desconstrucción autorretrato ciurcuito – los netlabels, alternativas sonoras en la red, forum – el arte de las nuevas tecnologías.</t>
    </r>
  </si>
  <si>
    <t>Conoce tu teatro</t>
  </si>
  <si>
    <t>Presentaciones artísticas propias y coproducciones:  realización de 47 eventos, con la participación de 56,249 personas:  Flasoma (12), Festival Iberoamericano de Teatro (18), mucho ruido y pocasnueces (7), inauguración Eurocine; en vivo vivo (2), Festvial de Palenque en San Basilio (4), Lllegó la Banda Puerto Candelaria, Baila maestro, inauguración festival de cortometraje El Espejo.</t>
  </si>
  <si>
    <t>Arrendamientos comerciales:  realización de 39 eventos, con la participación de 43,854 personas: Concierto Alex Campos, Presentación Proyecto Aulas Digitales – Alcaldía Mayor, Recital Tony Melendez, ETB – historia del baul rosado, Alcaldía Mayor – Día de la mujer (2), Holland Casino, Ballet de Colombia Sonia Osorio (2), U. Distrital – congresos locales, Ballet de Tatiana Garrido, Regresa el club del clan, Festival Iberoamericano de Teatro., esta tempestad y desplazados (4), Illapu y K'jarkas, Tríos y boleros en concierto, Premios TV y Novelas, Homenaje a mi hermano, Incolballet (2), el astrólogo fingido, concierto Andrés Cepeda, concierto Raphael, día del maestro Sed Educación (3), concierto los Panchos, Concierto Filarmónica, recresa el club del clan (2), Programa mejoramiento de lo evidente IDU, MISI (4), concierto Alberto Plaza.</t>
  </si>
  <si>
    <t>Otras actividades: préstamo del teatrino y del salón de ensayos para reuniones institucionales y ensayos de las gerencias artísticas y de los eventos particulares que han beneficiado a 3.930 personas.   Durante el mes de enero, no se desarrollaron actividades en la sala principal ni en el teatrino, ya que se adelantaron acciones de mantenimiento general del escenario.</t>
  </si>
  <si>
    <t xml:space="preserve">Alcanzar en 2006, 115.000 participantes en actividades de cine, música, danza, teatro, literatura, artes visuales en Cultura en Común. </t>
  </si>
  <si>
    <t>Cultura en común</t>
  </si>
  <si>
    <t>Circulación artística local</t>
  </si>
  <si>
    <t>En el mes de enero se realizó el programa de vacaciones creativas, que incluyó el desarrollo de 13 talleres sobre elaboración de instrumentos musicales, animación de objetos, conciencia corporal.  Estos talleres se desarrollaron en espacios de las localidades de San Cristóbal, Usaquén, Santa Fé, Engativá y Fontibón, y en ellos se contó con la participación de 1.512 niños y jóvenes.  En el mes de mayo se gestionaron y coordinaron los escenarios locales para el desarrollo del Festival Iberoamericano de Teatro, evento que convocó la participación de --- personas en salas de San Cristobal y Ciudad Bolivar.</t>
  </si>
  <si>
    <t>Diseñar una estrategia de descentralización del programa Cultura en Común para el fortalecimiento de los bienes y servicios locales de circulación  cultural</t>
  </si>
  <si>
    <t>Se contrató un equipo de base que a partir de la caracterización de  procesos de circulación con orientación local realizados en el IDCT y en las 20 localidades, estructuró una propuesta de descentralización del programa Cultura en Común, el cual sugiere en primera instancia acompañar procesos de circulación locales en temas de  emprendimiento, planeación y organización, en convenio con las localidades.  De manera complementaria se prepara una convocatoria dirigida a productores, promotores y gestores culturales para desarrollar la programación artística del segundo semestre en las salas del Programa.</t>
  </si>
  <si>
    <t xml:space="preserve"> </t>
  </si>
  <si>
    <t>Acompañar la producción de 1.000 eventos artísticos, culturales y turísticos organizados por el IDCT, otras entidades del Distrito o las localidades</t>
  </si>
  <si>
    <t>Diseño, acompañamiento y producción de actividades culturales y turísticas del Distrito</t>
  </si>
  <si>
    <t>En total se ha reportado el apoyo  en la producción de 146 eventos interinstitucionales e institucionales.  Los eventos en los cuales se ha podido cuantificar la participación de la ciudadanía en los servicios ofrecidos por el IDCT y que no son reportados por las otras áreas artísticas reportan una participación de 24.665 personas.</t>
  </si>
  <si>
    <t>Eventos interinstitucionales – 20 eventos: Inauguración de la jornada de clases 2006 con una presentación en un colegio distrital de Engativá, acompañamiento a la producción del evento “Para volvernos a ver – acuerdo humanitario” realizado en la Plaza de Bolivar,  Acuerdo Humanitario jornadas locales en Mártires, Usaquén y Puente Aranda, Feria de servicio al ciudadano en las localidades de Rafael Uribe Uribe, Ciudad Bolivar, Suba, San Cristobal y Kennedy, Feria del campesino en Usme, festival “Esta casa sigue abierta” de la Universidad Distrital, Primer septimazo; evento Día del Niño; lunada en Bosa; semana de la afrocolombianidad, acompañamiento a la SED en evento de colegios Parque Simón Bolivar, muestra artística Sena, acompañamiento jornada local parque San Bernardo, marcha del orgullo gay</t>
  </si>
  <si>
    <t>Eventos institucionales: acompañamiento  técnico y logístico en 126 eventos: eventos Media Torta (11) Seminario de Gestión Cultural realizado por la Gerencia de Descentralización, apoyo operativo al Observatorio en visitas efectuadas a colegios distritales, Feria de Anato, día de la mujer, lanzamiento de los premios de literatura 2005, visita turística – Subdirección de Turismo; el sabor de los saberes; mesita carnavalesca; evento cultura Festiva, lanzamiento convocatoria Bogotá un libro abierto; participación IDCT en la Feria del libro; simposio de percusión y composición; participación IDCT en la primera macrorueda internacional de turismo;  la danza se lee, Siga Bogotá Natural (6), evento rock clásico-; recepción convocatorias concursos IDCT (44); audiciones para selección de ciclos de conciertos (7), salón nacional de artistas; plataforma exportadora; encuentro de productores de danza (2), encuentro de productores Subd Eventos (4), presentación de ciudad agentes mayoristas (18), día de la música (2), cine en movimiento (7), audiciones danza mayor, audiciones primer encuentro distrital de bandas, presentación plan de acción Región Turística Bogotá, encuentro regional autoridades de turismo, escenarios para la danza (3), taller prospectiva turística.</t>
  </si>
  <si>
    <t>Comercialización de actividades culturales y turísticas del Distrito</t>
  </si>
  <si>
    <t>Circulación cultural en espacios habitados</t>
  </si>
  <si>
    <t>Cultura y arte con todas y todos (230)</t>
  </si>
  <si>
    <t>Apoyar 250 procesos de creación mediante convocatorias para el otorgamiento de becas y premios en las distintas áreas artísticas, culturales y del patrimonio.</t>
  </si>
  <si>
    <t>Convocatorias</t>
  </si>
  <si>
    <t>Realización de concursos de arte dramático</t>
  </si>
  <si>
    <t>Publicación de la convocatoria:  se lanzaron 2 concursos:  Becas a jóvenes creadores teatrales, y becas de proyectos teatrales de carácter comunitario y/o local.  Se realizaron jornadas informativas a la ciudadanía para atender las inquietudes sobre las convocatorias.  Se recibieron las propuestas y se seleccionaron los jurados.</t>
  </si>
  <si>
    <t>Realización de concursos de artes plásticas</t>
  </si>
  <si>
    <t>Publicación de la convocatoria.  Se lanzaron 5 concursos:  XIII Salón Nacional de Artistas Jóvenes, IV Premio de ensayo histórico teórico o crítico sobre el campo del arte colombiano, Exposiciones Sala alterna  sala virtual y sala de proyección, Proyecto Arte y Naturaleza VI versión, Proyecto multiplicación.  Se realizaron jornadas informativas a la ciudadanía para atender las inquietudes sobre las convocatorias.  Contratación de la Corporación Post Office Cow Boys para el montaje de las exposiciones que surjan ganadoras de las convocatorias para Galería Santafé y sus salas alternas.</t>
  </si>
  <si>
    <t>XIII Salón Nacional de Artistas Jóvenes: Recepción de propuestas del concurso y de los jurados; se seleccionaron los jurados</t>
  </si>
  <si>
    <t>Exposiciones Sala alterna  sala virtual y sala de proyección de la Galería Santa Fé: recepción de propuestas.</t>
  </si>
  <si>
    <t>Proyecto multiplicación – becas para realizar objetos artísticos de carácter múltiple para ser exhibidos en la Galería Santa Fé:  se recibieron las propuestas del concurso  y de los jurados; se seleccionaron los jurados; se seleccionaron 8 ganadores.</t>
  </si>
  <si>
    <t>Proyecto Arte y Naturaleza VI versión: recepción de propuestas.</t>
  </si>
  <si>
    <t>Realización de concursos de danza</t>
  </si>
  <si>
    <t>Publicación de la convocatoria. Se lanzaron 8 concursos: Becas de creación en danza contemporánea y danza tradicional colombiana (mediano formato); becas de creación en danza urbana, danza contemporánea, ritmos y tradiciones populares del mundo, danza tradicional col, ballet (pequeño formato); escritos de danza (ensayo y crónica); festivales distritales – danza mayor; festivales distritales – danza urbana; festivales distritales – ritmos y tradiciones populares del mundo; festivales distritales – danza contemporánea; festivales distritales – niños y niñas al parque.  Se realizaron jornadas informativas a la ciudadanía para atender las inquietudes sobre las convocatorias.</t>
  </si>
  <si>
    <t>Realización de otros concursos:  además de los anteriores, también se lanzaron los concursos: escenarios para la danza (dos fases);  pasantías de danza; pasantías de danza – practicante en procesos de producción de eventos; premio La danza se lee; danza en la ciudad; encuentros de diálogo,  que aportan a las actividades de alianzas estratégicas y encuentros entre pares.</t>
  </si>
  <si>
    <t>Becas de creación en danza contemporánea y danza tradicional colombiana (mediano formato): recepción de propuestas, selección de jurados.</t>
  </si>
  <si>
    <t>Becas de creación en danza urbana, danza contemporánea, ritmos y tradiciones populares del mundo, danza tradicional col, ballet (pequeño formato): recepción de propuestas, selección de jurados.</t>
  </si>
  <si>
    <t>Festival distrital de danza mayor:  recepción de propuestas, selección de jurados y selección de 8 grupos ganadores elegidos para presentarse en el Festival Distrital de Danza Mayor, en el marco de la temporada Bogotá Festiva.</t>
  </si>
  <si>
    <t>Escenarios para la danza – concurso que estimula la circulación de obras mediante el apoyo a la realización de una temporada de las obras seleccionadas costeando el alquiler de espacio y la producción técnica: recepción de propuestas para la primera fase, selección de jurados, selección de 3 grupos ganadores para la primera fase; se realizaron dos talleres de manejo de prensa a los ganadores, con el apoyo de la Oficina de Comunicaciones.</t>
  </si>
  <si>
    <t>Pasantías de danza:  recepción de propuestas, selección de jurados.</t>
  </si>
  <si>
    <t>La danza se lee:  recepción de propuestas, selección de jurados.</t>
  </si>
  <si>
    <t>Danza en la ciudad: recepción de propuestas, selección de jurados.</t>
  </si>
  <si>
    <t>Encuentros de diálogo: recepción de propuestas.</t>
  </si>
  <si>
    <t>Festival distrital niños y niñas al parque: selección de los jurados.</t>
  </si>
  <si>
    <t>Realización de concursos de literatura</t>
  </si>
  <si>
    <t>Publicación de la convocatoria. Se lanzaron 3 concursos:  Premios Nacional de literatura – modalidad cuento, Premios Nacional de literatura – modalidad novela, Premio nacional de ensayo; orientación a la ciudadanía y atención de inquietudes sobre las convocatorias, recepción de propuestas, se están seleccionando los jurados.  Acompañamiento a los dos autores ganadores de la convocatoria 2005 en la presentación pública y distribución de sus obras en el evento “Hay festival Cartagena de Indias”. Realización del evento de lanzamiento oficial de dichas obras.</t>
  </si>
  <si>
    <t>Realización de concursos de música</t>
  </si>
  <si>
    <t xml:space="preserve">Publicación de la convocatoria:  se lanzaron 10 concursos: X Concurso nal de composición (académica – música de cámara formato libre, colombiana – obra vocal), VIII Concurso nal de interpretacion musical (clarinete), Ciclos de conciertos - música académica (música de cámara), Ciclos de conciertos - música tradicional colombiana, Ciclos de conciertos - música popular urbana (franja rock, hip hop, jazz, salsa son y música caribeña, ranchera y afines, tríos, música andina latinoamericana, música del mundo, balada y canción social, tendencias experimentales y fusión), Premio al mejor tema inédito de los ciclos de conciertos de música popular urbana, Premio al mejor intérprete de los ciclos de conciertos de música popular urbana, I Encuentro distrital de bandas sinfónicas, Concurso de composición banda sinfónica, Trueques creativos circulación nacional e internacional.  </t>
  </si>
  <si>
    <t>X Concurso nal de composición (académica – música de cámara formato libre, colombiana – obra vocal): recepción de propuestas, selección de jurados.</t>
  </si>
  <si>
    <t>VIII Concurso nal de interpretacion musical -clarinete: concurso realizado en convenio con la Embajada de Francia y la Orquesta Filarmónica de Bogotá para premiar a los mejores intérpretes de clarinete:  recepción de propuestas, selección de jurados, realización de las audiciones de los concursantes  selección de 3 ganadores en las categorías: juvenil, superior y solista.  Al ganador de la categoría solista se otorgó una beca de la Embajada de Francia para un mes de estudios de perfeccionamiento en Francia con el maestro Philippe Berrod.</t>
  </si>
  <si>
    <t>Ciclos de conciertos - música tradicional colombiana: recepción de propuestas, selección de jurados, audiciones de los preseleccionados y selección de 25 ganadores que son programados en los ciclos de conciertos que la Gerencia de Música programa en desarrollo de sus programas de circulación.</t>
  </si>
  <si>
    <t>Ciclos de conciertos - música popular urbana: recepción de propuestas, selección de jurados, audiciones de los preseleccionados y selección de 12 ganadores en las franjas de música latinoamericana y música del mundo, para ser programadas en los ciclos de conciertos de la Gerencia de Música.</t>
  </si>
  <si>
    <t>Ciclos de conciertos - música académica (música de cámara): recepción de propuestas.</t>
  </si>
  <si>
    <t xml:space="preserve">Trueques creativos circulación nacional e internacional (solistas y agrupaciones para participar en festivales, encuentros, concursos nacionales e internacionales): recepción de propuestas, selección de jurados y selección de los ganadores. </t>
  </si>
  <si>
    <t>Realización de concursos de audiovisuales</t>
  </si>
  <si>
    <t>Preparación de la convocatoria, gestión de patrocinadores para apoyar la convocatoria. Se lanzaron 7 modalidades:  Ficción cine, ficción en video, documental, animación, música para la imagen, investigación, participación internacional.  Se realizaron jornadas informativas a la ciudadanía para atender las inquietudes sobre las convocatorias.  Se recibieron las propuestas y se adelanta el proceso de selección de jurados.</t>
  </si>
  <si>
    <t>Realización de concursos de asuntos étnicos y poblacionales</t>
  </si>
  <si>
    <t>Preparación de la convocatoria, cuyo proceso contó con la concertación de diferentes grupos poblacionales involucrados o interesados en la construcción del teijdo festivo de la ciudad.  Se lanzaron dos concursos: proyectos de participaron en los proyectos artísticos del Carnaval de Trueque creativo., proyectos de participación en el carnaval de niñas y niños  Se realizaron jornadas informativas a la ciudadanía para atender las inquietudes sobre las convocatorias.</t>
  </si>
  <si>
    <t>Carnaval del trueque creativo – apoyo a proyectos culturales de carnaval para el montaje de su propuesta en componentes de creación, formación, circulación y memoria: se recibieron las propuestas, se seleccionaron los jurados y se realizó la selección de las 30 propuestas que se presentarán en el marco del Carnaval del Trueque Creativo 2006, entre los que se incluyen representantes de sectores tales como grupos culturales locales, colonias, afros, músicos, teatreros, raizales, adultos mayores, pueblo room entre otros.  Los ganadores recibieron además,  apoyo para su formación en emprendimiento cultural y asesoría en materia de organización y desarrollo de las comparsas, talleres y fiestas locales.</t>
  </si>
  <si>
    <t xml:space="preserve">Carnaval de niños y niñas – apoyo a proyectos culturales de carnaval para el montaje de su propuesta en componentes de creación, formación, circulación y memoria; se recibieron las propuestas, se seleccionaron los jurados y se realizó la selección de 30 propuestas presentadas por colegios públicos y privados y ONG's vinculadas al sector que se presentarán en el marco del Carnaval de niños y niñas. </t>
  </si>
  <si>
    <t>Realización de concursos de patrimonio</t>
  </si>
  <si>
    <t>Preparación de la convocatoria</t>
  </si>
  <si>
    <t>A partir de 2006 se abrió la convocatoria pública del Programa Distrital de Jurados a través de la cual se convoca a personas  naturales de importante trayectoria artística, cultural, académica o investigativa para actuar como jurados de los diferentes concursos que desarrolla el IDCT.</t>
  </si>
  <si>
    <t xml:space="preserve">Apoyar 50 proyectos culturales, artísticos y del patrimonio de organizaciones culturales sin ánimo de lucro. </t>
  </si>
  <si>
    <t>Apoyo a proyectos de creación y gestión artística, cultural y del patrimonio</t>
  </si>
  <si>
    <t>Programa de apoyos concertados de arte dramático</t>
  </si>
  <si>
    <t>Elaboración de los lineamientos de la convocatoria concertadamente con el sector.  Lanzamiento de la convocatoria y realización de jornadas informativas con la ciudadanía para atender las inquietudes del proceso.  Recepción y evaluación de las propuestas y viabilización de 6 proyectos.</t>
  </si>
  <si>
    <t>Programa de apoyos concertados de artes plásticas</t>
  </si>
  <si>
    <t>Elaboración de los lineamientos de la convocatoria concertadamente con el sector.  Lanzamiento de la convocatoria y realización de jornadas informativas con la ciudadanía para atender las inquietudes del proceso.  Recepción y evaluación de las propuestas y viabilización de 7 proyectos.</t>
  </si>
  <si>
    <t>Programa de apoyos concertados de asuntos étnicos y poblacionales</t>
  </si>
  <si>
    <t>Construcción de la convocatoria.  Lanzamiento de la convocatoria y realización de jornadas informativas con los representantes de grupos poblacionales y étnicos para atender las inquietudes del proceso; Recepción y evaluación de las propuestas y viabilización de 10 proyectos, desagregados por sectores, así: 2 organizaciones indígenas, 3 organizaciones afrocolombianas, 3 organizaciones de personas en condición de discapacidad, y 5 organizaciones de otros sectores.</t>
  </si>
  <si>
    <t>Programa de apoyos concertados de danza</t>
  </si>
  <si>
    <t>Elaboración de los lineamientos de la convocatoria concertadamente con el sector.   Lanzamiento de la convocatoria y realización de jornadas informativas con la ciudadanía para atender las inquietudes del proceso. Recepción y evaluación de las propuestas y viabilización de 9 proyectos.</t>
  </si>
  <si>
    <t>Programa de apoyos concertados de literatura</t>
  </si>
  <si>
    <t>Elaboración de los lineamientos de la convocatoria concertadamente con el sector.  Lanzamiento de la convocatoria y realización de jornadas informativas con la ciudadanía para atender las inquietudes del proceso.  Recepción y evaluación de las propuestas y viabilización de 2 proyectos.</t>
  </si>
  <si>
    <t>Programa de apoyos concertados de música</t>
  </si>
  <si>
    <t>Elaboración de los lineamientos de la convocatoria concertadamente con el sector.   Lanzamiento de la convocatoria y realización de jornadas informativas con la ciudadanía para atender las inquietudes del proceso. Recepción y evaluación de las propuestas y viabilización de 18 proyectos.</t>
  </si>
  <si>
    <t>Programa de apoyos concertados de audiovisuales</t>
  </si>
  <si>
    <t>Construcción de la convocatoria.  Lanzamiento de la convocatoria y realización de jornadas informativas con la ciudadanía para atender las inquietudes del proceso.  Recepción y evaluación de las propuestas y viabilización de 5 proyectos.</t>
  </si>
  <si>
    <t>Programa de apoyos concertados de patrimonio</t>
  </si>
  <si>
    <t>Construcción de la convocatoria.  Lanzamiento de la convocatoria y realización de jornadas informativas con la ciudadanía para atender las inquietudes del proceso.  Recepción y evaluación de las propuestas y viabilización de 1 proyecto.</t>
  </si>
  <si>
    <t>Otros apoyos</t>
  </si>
  <si>
    <t>Apoyo a proyectos de reconocida trayectoria y posicionamiento en la ciudad y/o de interés para el sector cultural.  Hasta el momento por este concepto se han otorgado 9  apoyos, así: 1er Concurso nacional de violín Olga Chamorro – Fundación para el Desarrollo Universitario; encuentro Internacional de Escritores “El Libro y la Ciudad” en el marco de la programación cultural de la 19ava  Feria Internacional del Libro de Bogotá – Cámara del Libro de Bogotá; Pabellón Infantíl de la 19ava Feria Internacional del Libro de Bogotá – Fundación Rafael Pombo; X Festival Iberoamericano de Teatro de Bogotá – Corporación Festival Iberoamericano de Teatro;  VI Festival Alternativo de Teatro – Corporación Colombiana de Teatro; 4a Convención Latina de Circo – Asociación Cultural Muro de Espuma; Temporada de Ópera 2006 – Fundación Camarín del Carmen; Conmemoración veinte años de servicios de la Casa de Poesía Silva – Casa de Poesía Silva; Museo de Arte Moderno actividades primer semestre.  En ejecución de estos contratos se ha reportado la realización de 8 actividades entre las que se resalta el encuentro internacional de escritores a cargo de la Cámara Colombiana del Libro y el pabellón infantil con recorridos por las capitales del libro a cargo de la Fundación Rafael Pombo en el marco de la Feria del Libro, el Festival Internacional de Teatro, el festival alternativo de teatro.  Se ha contado con la participación de 377,690 personas.</t>
  </si>
  <si>
    <t>Desarrollar 50 proyectos estratégicos de desarrollo del sector y las prácticas culturales entre el IDCT y organizaciones del campo</t>
  </si>
  <si>
    <t>Alianzas estratégicas</t>
  </si>
  <si>
    <t>Alianzas estratégicas literatura</t>
  </si>
  <si>
    <t>Suscripción de un convenio de asociación con el Cerlalc con el fin de coordinar  y desarrollar las acciones preparatorias del proyecto Bogotá Capital Mundial del Libro 2007, y del programa Libro al Viento.  A continuación se relacionan las acciones adelantadas en el marco de este convenio:</t>
  </si>
  <si>
    <t>Libro al viento:  Se han impreso tres nuevos títulos en la colección 2006: Fábulas e historias de Tolstoi, Ventana abierta y otros cuentos sorprendentes, Los cuentos de Simbad.  Se adelanta un proceso de sistematización de la campaña y la elaboración de un diagnóstico sobre el estado de la práctica de la lectura de obras literarias en la ciudad.</t>
  </si>
  <si>
    <t>Libro al viento en Transmilenio: Distribución de los libros en 4 dispensadores ubicados en el sistema.  Adicionalmente se tramita con el apoyo de la Oficina de Comunicaciones un nuevo convenio con Transmilenio para institucionalizar el programa en el sistema, así como  empalmes entre la Red de Cooperación de la Alcaldía Mayor con Transmilenio  para buscar auspicio para el programa, y con Misión Bogotá para generar alternativas laborales a los guías en la atención de los dispensadores.</t>
  </si>
  <si>
    <t>PPP's:  Desde el mes de marzo comenzaron su funcionamiento  41 Paraderos para libros para parques en diferentes parques de la ciudad, en el préstamo de libros a domicilio y jornadas de lecturas en voz alta.</t>
  </si>
  <si>
    <t>Clubes de lectores: a partir del mes de marzo comenzaron a funcionar los clubes de lectores en diferentes instituciones educativas de la ciudad y se han desarrollado actividades complementarias en los mismos.</t>
  </si>
  <si>
    <t>Actividades preparatorias de  Bogotá – capital mundial del libro 2007: Se establecieron y comenzaron labores tres comités: comité internacional – para configurar la programación del 2007 y promover su divulgación en eventos internacionales, entre ellos se prevé la participación de Colombia en la Feria del Libro de Madrid en septiembre; comité de participación ciudadana – se formalizó la participación del Sistema Distrital de Cultura en el proyecto; comité de escritores y creación literaria – invitación a grandes personalidades del medio a participar en el proyecto.   Se prepara el programa: Bogotá un libro abierto, a través del cual se realizará un trueque de libros en el mes de septiembre, así como también se preparan las bases de un concurso de poesía y cuento en el marco de la campaña Y tú qué sabes de Bogotá?, en asocio con la Secretaría de Educación.  Adicionalmente se vienen gestionando acciones de integración con la campaña de libro al viento, con el apoyo de la oficina de Comunicaciones en el sentido de abrir la campaña en otros espacios como: la creación de bibliotecas familiares en los proyectos de vivienda de interés social desarrollados por Metrovivienda, creación de puntos de lectura en las plazas de mercado.</t>
  </si>
  <si>
    <t>Alianzas estratégicas danza</t>
  </si>
  <si>
    <t>El concurso  “Danza en la ciudad” - lanzado en marzo en el programa de premios y becas, se alimenta con recursos de esta actividad, ya que a través del mismo se realizarán convenios para el desarrollo de procesos de formación en danza en Bogotá.    Igualmente se prevé la suscripción de una alianza  con las entidades canadienses Harbourfront Center, Dance Umbrella y la Fundación Tridha de Colombia con el fin de desarrollar actividades de intercambio mediante las cuales compañías bogotanas participen en festivales de Toronto, talleristas canadienses vengan a Bogotá y los ganadores del concurso pasantías de danza desarrollen dichas pasantías en Toronto.</t>
  </si>
  <si>
    <t>Alianzas estratégicas música</t>
  </si>
  <si>
    <t>Alianzas estratégicas artes plásticas</t>
  </si>
  <si>
    <t>Se prevé la suscripción de una alianza estratégica con el MAMBO, Camarín del Carmen y otras organizaciones, cuyo convenio se construye conjuntamente.</t>
  </si>
  <si>
    <t>Alianzas estratégicas arte dramático</t>
  </si>
  <si>
    <t>Producto del proceso de organización promovido por la Gerencia de Arte Dramático desde 2005, se prepara la suscripción de 5 grupos de alianzas estratégicas para el desarrollo de propuestas integradas que agrupan a los sectores de teatro de mimos y gestual, teatro infantil, narradores orales, salas concertadas y festivales, y teatro callejero.  El avance en cada grupo se describe a continuación:</t>
  </si>
  <si>
    <t>Sector de salas concertadas:  se recibieron y revisaron  26 proyectos de salas los cuales se encuentran en fase de contratación.</t>
  </si>
  <si>
    <t>Sector de teatro infantil y juvenil:  se recibió y revisó la propuesta de la Fundación Atico para desarrollar el proyecto “Por una ciudad de niños y niñas” el cual se encuentra en fase de contratación.</t>
  </si>
  <si>
    <t>Sector de mimos y teatro gestual: recepción y revisión de la propuesta  “Gesto vivo 2006” presentada por Producciones El Mimo, la cual está en fase de contratación.</t>
  </si>
  <si>
    <t>Sector de narradores orales: recepción y revisión de la propuesta “Bogotá de cuento 2006” la cual está en fase de contratación.</t>
  </si>
  <si>
    <t>Sector de teatro callejero: se recibió la propuesta de la Asociación Colectivo Teatral Luz de Luna, la cual se encuentra en fase de revisión.</t>
  </si>
  <si>
    <t>Alianzas estratégicas asuntos étnicos y poblacionales</t>
  </si>
  <si>
    <t>Se han identificado tres posibles alianzas: Bogotá sin Hambre, Sectores LGBT y Bogotá Plural – un lugar para la diversidad.  Los avances por tema son los siguientes:  1). Sectores LGTB: se consolidó la alianza en la que participan 17 organizaciones del sector de diversidad sexual y la Secretaría de Gobierno; se definieron propósito, objetivos y actividades generales de la alianza, así como los lineamiento generales para la marcha del orgullo gay y la semana de la diversidad; se organizó y acompañó el evento de lanzamiento de la política pública para personas LGBT.  2). Proyecto Bogotá Plural – un lugar para la diversidad: se consolidó la mesa de trabajo en torno al tema del derecho a la igualdad y la no discriminación, en la que participan IDCT, SECGOBDIS, Defensoría, Personería y Policía Distrital.  Se prepara el cronograma de actividades del proyecto en el que el IDCT participa en el comité académico de formación a policías y en el de Cine-foros.</t>
  </si>
  <si>
    <t>Alianzas estratégicas audiovisuales</t>
  </si>
  <si>
    <t>Se prevé la realización de tres alianzas estratégicas para abordar las problemáticas sectoriales identificadas, así:  1. Preservación del patrimonio audiovisual a cargo de la Cinemateca Distrital (alianza estratégica con Patrimonio Fílmico  - Dirección de Cinematografía), cuyo convenio se prepara, 2. Infraestructura y sostenibilidad de salas alternas (alianza estratégica con la Cinemateca de la Universidad Nacional y el Mambo), en cuyo marco se prevé la realización del I Encuentro Distrital de Salas Alternas.  3. Consolidación de canales de visibilización (alianza estratégica con Canal Capitall); en este tema se estructuró el cronograma de transmisiones por TV de los eventos del IDCT.</t>
  </si>
  <si>
    <t>Alianzas estratégicas patrimonio</t>
  </si>
  <si>
    <t>Alianzas estratégicas gestión local en cultura</t>
  </si>
  <si>
    <t>Alcanzar 2.000.000 de participantes en procesos de intercambio y dialogo intercultural en torno a las actividades programadas</t>
  </si>
  <si>
    <t>Fomento al intercambio</t>
  </si>
  <si>
    <t>Pasantías, encuentros, publicaciones y gestión para la circulación en Artes Plásticas</t>
  </si>
  <si>
    <t>Exposiciones Galería Santa Fe:  realización de cuatro exposiciones:  finalización de la muestra “Yo no soy esa”,“Los Caribes”, “Paisaje: una cartografía contemporánea en Boyacá”, “Proyecto Multiplicación”; lanzamiento de la colección de textos “Ensayo sobre el arte colombiano”.  Las exposiciones han permitido el intercambio cultural con entidades como el Observatorio de Cultura del Caribe, el Ministerio de Cultura. Complementariamente se realizaron visitas comentadas y asesorías de divulgación para las muestras.  En total en estos eventos participaron 8.356 personas.  Contratación de la Corporación Post Office Cow Boys para el montaje y producción de las exposiciones de la Galería Santafé y sus salas alternas.  La Gerencia participa y orienta las sesiones del consejo distrital de artes plásticas.  Mediante convenio suscrito con el Ministerio de Cultura, se otorgaron dos estímulos a las curadurías ganadoras del programa “Salones regionales” para la zona centro (Bogotá, Cundinamarca y Boyacá), que se exhibieron en la Galería Santa Fé  y en los que participaron 65 artistas.</t>
  </si>
  <si>
    <t>Pasantías, encuentros, publicaciones y gestión para la circulación en Arte Dramático</t>
  </si>
  <si>
    <t>La Gerencia de Arte Dramático viene estructurando una campaña de posicionamiento de la ciudad en torno al teatro con el lema Bogotá Distrito Teatral, en la que se enmarcará la programación teatral de la ciudad y apoyada por el IDCT durante el l segundo semestre del año:  se está desarrollando la estrategia divulgativa.  Adicionalmente participa y orienta las sesiones del consejo distrital de arte dramático, donde se vienen discutiendo temas como el plan de acción y los proyectos del sector.</t>
  </si>
  <si>
    <t>Pasantías, encuentros, publicaciones y gestión para la circulación en Danza</t>
  </si>
  <si>
    <t>Mediante convenio con la Escuela Galán, se coordina la participación de las obras ganadoras en los concursos del 2005 en intercambios culturales así:  participación de la compañía Estrantres – ganadora de una beca de creación en danza contemporánea pequeño formato en el II Festidanza 2006 realizado en la ciudad de Lima en el Perú, con la realización de 4 presentaciones artísticas, una clase maestra, un conversatorio y encuentro con importantes representantes del sector de la danza en esa ciudad; participación de la compañía Cortocinesis - ganadora de una beca de creación en danza contemporánea pequeño formato, en el Mercado Cultural “Puerta de las Américas” en México con dos presentaciones artísticas, un conversatorio y una presentación de los proyectos planes y políticas de la Gerencia de Danza; participación del montaje En Vivo Vivo – ganador de montajes coreográficos, en el Festival de Cali con dos muestras artísticas y una presentación de los proyectos planes y políticas de la Gerencia de Danza</t>
  </si>
  <si>
    <t xml:space="preserve">Actividades de circulación de danza: Lanzamiento de la publicación La Danza se Lee en el marco de la celebración del día internacional de la danza, realización de un taller de producción y un taller de manejo de medios de comunicación dirigidos a directores y productores de danza de la ciudad; realización de tres presentaciones de la primera fase del concurso escenarios para la danza en el Teatro Libre de Chapinero.  En total los eventos de intercambio y las actividades de circulación de danza han convocado la participación de 3.752 personas. </t>
  </si>
  <si>
    <t>Otras actividades: La Gerencia participa y orienta las sesiones del consejo distrital de danza con el cual se concertan los planes y programas de la Gerencia para el periodo 2006 -2008-.</t>
  </si>
  <si>
    <t>Contratación de los profesionales de apoyo y acompañamiento a los procesos de convocatorias y circulación de los festivales y programas de danza. La Gerencia participa y orienta las sesiones del consejo distrital de danza.</t>
  </si>
  <si>
    <t>Pasantías, encuentros, publicaciones y gestión para la circulación en Literatura</t>
  </si>
  <si>
    <r>
      <t xml:space="preserve">Pasantías:  </t>
    </r>
    <r>
      <rPr>
        <sz val="7"/>
        <color indexed="8"/>
        <rFont val="Luxi Sans"/>
        <family val="2"/>
      </rPr>
      <t>Se gestionó con el Ministerio de Cultura, el otorgamiento de 5 becas a través de las cuales 5 creadores del Distrito participan en un Diplomado de Creación Literaria dictado por la Universidad Central.  El IDCT comenzó en abril la coordinación de un taller de creación literaria de 120 horas que irá hasta diciembre en el que participan 20 personas en la Bibliioteca El Tunal, en el marco de la Red de Talleres de Literatura que lidera el Ministerio de Cultura.</t>
    </r>
  </si>
  <si>
    <r>
      <t xml:space="preserve">Actividades de circulación producto de las alianzas estratégicas:   Actividades de libro al viento: </t>
    </r>
    <r>
      <rPr>
        <sz val="7"/>
        <color indexed="8"/>
        <rFont val="Luxi Sans"/>
        <family val="2"/>
      </rPr>
      <t xml:space="preserve"> talleres y celebración del primer año de la campaña en el sistema, con una lectura en voz alta en el recorrido Cll 13 – Banderas, conferencias en torno a las publicaciones en bibliotecas públicas de la ciudad; en estas actividades se ha contado con la partiicipación de 1.530 personas; </t>
    </r>
    <r>
      <rPr>
        <b/>
        <sz val="7"/>
        <color indexed="8"/>
        <rFont val="Luxi Sans"/>
        <family val="2"/>
      </rPr>
      <t xml:space="preserve">Libro al viento en Transmilenio: </t>
    </r>
    <r>
      <rPr>
        <sz val="7"/>
        <color indexed="8"/>
        <rFont val="Luxi Sans"/>
        <family val="2"/>
      </rPr>
      <t xml:space="preserve">durante lo corrido del año se han puesto 67,500 libros a circular en el sistema, reportándose un índice de devolución del 29% por lo tanto, se estiman al menos 87,075 lectores de la campaña en el sistema Transmilenio.  </t>
    </r>
    <r>
      <rPr>
        <b/>
        <sz val="7"/>
        <color indexed="8"/>
        <rFont val="Luxi Sans"/>
        <family val="2"/>
      </rPr>
      <t xml:space="preserve">PPP's:  </t>
    </r>
    <r>
      <rPr>
        <sz val="7"/>
        <color indexed="8"/>
        <rFont val="Luxi Sans"/>
        <family val="2"/>
      </rPr>
      <t xml:space="preserve">funcionamiento de 41 PPP's en los que se han atendido 58,489 usuarios.  </t>
    </r>
    <r>
      <rPr>
        <b/>
        <sz val="7"/>
        <color indexed="8"/>
        <rFont val="Luxi Sans"/>
        <family val="2"/>
      </rPr>
      <t xml:space="preserve">Clubes de lectores:  </t>
    </r>
    <r>
      <rPr>
        <sz val="7"/>
        <color indexed="8"/>
        <rFont val="Luxi Sans"/>
        <family val="2"/>
      </rPr>
      <t>funcionamiento de 93 clubes de lectores y realización de actividades complementarias tales como taller de formación a acompañantes de los clubes, sesiones de seguimiento, visitas de escritores, conferencias; en estas actividades han participado  6,670  personas especialmente niños.</t>
    </r>
  </si>
  <si>
    <t>Otras actividades: La Gerencia participa y orienta las sesiones del consejo distrital de literatura.</t>
  </si>
  <si>
    <t>Pasantías, encuentros, publicaciones y gestión para la circulación en Música</t>
  </si>
  <si>
    <t>Ciclos de conciertos – conciertos en escenarios en los que circulan los ganadores de los concursos ciclos de conciertos: por escenario se han realizado los siguientes eventos:  Sala Oriol Rangel – 1 concierto, Media Torta – 2 conciertos.  En total estos eventos han convocado la participación de 2.080 personas.</t>
  </si>
  <si>
    <t>Presentaciones en el marco de los concursos de música:  realización de 5 conciertos en el marco del concurso nacional de clarinete, con la participación de 520 personas.</t>
  </si>
  <si>
    <t>Otras presentaciones de música: participación en la jornada interinstitucional del día de la música y septimazo con la presentación de varios grupos ganadores de los ciclos de conciertos en varios espacios del centro de la ciudad, evento que convocó la participación de cerca de 45,000 personas.</t>
  </si>
  <si>
    <t>Contratación de los profesionales de apoyo y acompañamiento a los procesos de convocatorias y circulación de los festivales y programas de música. La Gerencia participa y orienta las sesiones del consejo distrital de música, cuyo tema central ha sido la concertación en torno a las convocatorias de música para 2006.</t>
  </si>
  <si>
    <t>Pasantías, encuentros, publicaciones y gestión para la circulación en Patrimonio</t>
  </si>
  <si>
    <t>Actividades Museo de Bogotá:  Desarrollo de tres exposiciones en el Museo de Bogotá: “La ciudad de la luz”, “la ciudad en ciernes”, “el album familiar de Bogotá” y dos exposiciones en la sala del Archivo de Bogotá:  “En busca de Tomas Reed”, y “Bogotá vista a través del álbum familiar”.  Se realizaron 3 exposiciones itinerantes “La ciudad de la luz” en el parque de la Independencia, la Universidad Piloto, el Parque Simón Bolivar y el Parque El Tunal. Se realizaron 13 actividades complementarias a las exposiciones entre conferencias del programa “Lunes del Museo” y visita guiada al Kiosko de la luz. Se ofreció de manera constante el servicio de atención al público en la sala de consulta.  Se relanzó la convocatoria 2005 para invitar a la ciudadanía a prestar sus fotografías familiares para ampliar la exposición del Album Familiar de Bogotá.  Se participa en el comité organizador de la V Bienal Iberoamericana de Arquitectura a realizarse próximamente, así como en el proyecto de peatonalización del centro liderado por la oficina de Renovación Urbana de la Alcaldía Mayor.  En total han participado 22.470 personas en las actividades del Museo de Bogotá.</t>
  </si>
  <si>
    <t>Digitalización de imágenes y apoyo en el diseño y preparación del material para la página web del Museo de Bogotá que se abrió a partir del mes de enero, inclusión de herramientas de evaluación de las actividades del Museo en la página.</t>
  </si>
  <si>
    <t>Definición de los lineamientos generales de la línea de inversión en patrimonio que se abre a partir de esta vigencia.  Contratación de los profesionales de apoyo y acompañamiento a los procesos de convocatorias y circulación de los programas del Museo de Bogotá y del área del Patrimonio.</t>
  </si>
  <si>
    <t>Siga esta es su casa:  Realización de seis jornadas el último domingo de cada mes, a través de los cuales 37 museos diferentes abren sus puertas al público de manera gratuita o con descuentos especiales. Se contó con la asistencia aproximada de 210.000 personas.   Se implementaron herramientas de seguimiento y evaluación a los participantes del programa que se aplican en las diferentes instituciones involucradas.  Las actividades del programa incluyeron el desarrollo de 3 a 5 recorridos mensuales de carácter  ambiental en los humedales de Engativá, los Cerros Orientales (Monserrate), Chapinero – bosque Claro de Luna, Santa Fé – paseo del cura, Usaquen y San Cristóbal sur, en los que han participado 885 caminantes.</t>
  </si>
  <si>
    <t>Pasantías, encuentros, publicaciones y gestión para la circulación en Audiovisuales</t>
  </si>
  <si>
    <t>Realización de 41 ciclos de cine:  cine para vacaciones,Colombia Plano a Plano (4), Lugares o abstracciones líricas, las educaciones sentimentales, Alaridos de miedo, Caribe espléndido, Películas de vuelta (7), Gol Alemania, Una mirada a la luz, imágenes entre la batalla, regresa el Baúl rosado, cine o sardina (3), Videopopuli, La pantalla de plata, Miradas incómodas, Eurocine, cuadros, oleos y una sábana blanca, y nunca fueron felices, afrovisuales, secreto en la montaña, desempleados y .., paisajes históricos, ojos femeninos tras las cámaras, loop maratón de animación, 40 años del teatro La Candelaria, clásicos de nuestro archivo, tres películas de Andrej Wajda, cine en movimiento, pantalla de plata, festival internacional de cine El Espejo  – en los que se contó con la participación de 22,949 personas en 705 funciones.</t>
  </si>
  <si>
    <t>Actividades especiales:  realización de 63 eventos en los que participaron 4,263 personas, tales como: proyecciones para colegios, universidades, IDRD, DABS, hospitales,localidades, inauguración de cortometrajes, sesiones del consejo de artes audiovisuales, atención del público en el centro de documentación</t>
  </si>
  <si>
    <t>Contratación de apoyo profesional y técnico para el acompañamiento a los procesos de convocatorias y circulación de los programas de la Cinemateca Distrital y del área de Audiovisuales, gestión ante diferentes  entidades para el préstamos de material fílmico y la realización de ciclos y muestras de cine en la Cinemateca Distrital.</t>
  </si>
  <si>
    <t>Pasantías, encuentros, publicaciones y gestión para la circulación en Asuntos Ëtnicos y Poblacionales</t>
  </si>
  <si>
    <t>Se realizó en el mes de abril la primera mesita carnavalesca con la participación de niños y maestros de colegios públicos y privados de la ciudad con el objetivo de iniciar un proceso de construcción participativa del carnaval de niñas y niños; se acompañó una segunda jornada de mesita carnavalesca en la localidad de Kennedy en torno al plan de movilidad, organizada por la Secretaría de Tránsito.  Estos eventos han convocado la participación de 365 niños de la ciudad.</t>
  </si>
  <si>
    <t>Otras actividades: A través del grupo de asuntos étnicos y poblacionales se coordina la secretaría técnica del Comité Técnico Poblacional del IDCT desde donde se coordina la Política Institucional con Jóvenes denominada Jóvenes Tejedores de Sociedad; además se participa en representación del IDCT en los encuentros de Política Pública de Juventud, Secretaría Técnica del EDAI, acompañamiento a las Reuniones del Consejo Distrital de Juventud, mesas de trabajo con fundaciones afros, Consejería Distrital de Cultura para las Comunidades Negras, participación en la conferencia Políticas de fomento para los grupos étnicos, sectores poblacionales y de la cultura festiva organizado por el Ministerio de Cultura, participación en la organización del día de la no violencia contra las mujeres a realizarse en noviembre, con el Programa de Mujer y Géneros.</t>
  </si>
  <si>
    <t>Contratación de apoyo profesional y técnico para el acompañamiento a los procesos de convocatorias y circulación de los programas del área de Asuntos Étnicos y Poblacionales.</t>
  </si>
  <si>
    <t>Crear o consolidar 30 redes de sectores sociales, poblacionales y profesionales del campo</t>
  </si>
  <si>
    <t>Fomento a formas de reconocimiento y afiliación</t>
  </si>
  <si>
    <t>Visibilización y encuentros de diálogo en arte dramático</t>
  </si>
  <si>
    <t>Se lanzó una convocatoria al  sector teatral de la ciudad con el fin de realizar un diálogo abierto sobre el desarrollo del proyecto de la Revista Teatros.  Se desarrollan boletines virtuales  y se actualiza permanentemente la información teatral de la ciudad en la página web del IDCT; se trabaja en las piezas publicitarias de la campaña Bogotá Distrito Teatral en la que se enmarca la programación teatral apoyada por el IDCT y desarrollada en el segundo semestre.</t>
  </si>
  <si>
    <t>Visibilización y encuentros de diálogo en artes plásticas</t>
  </si>
  <si>
    <t>Se planea la realización de laboratorios pedagógicos conjuntamente con el Ministerio de Cultura, en el marco del 40 Salón Nacional de Artistas.</t>
  </si>
  <si>
    <t>Visibilización y encuentros de diálogo en danza</t>
  </si>
  <si>
    <t>Esta actividad será desarrollada a través de los concursos: escenarios para la danza, pasantías de danza; pasantías de danza – practicante en procesos de producción de eventos, premio La danza se lee, encuentros de diálogo, lanzados en marzo con el programa de premios y becas.</t>
  </si>
  <si>
    <t>Visibilización y encuentros de diálogo en literatura</t>
  </si>
  <si>
    <t>En desarrollo del convenio suscrito con la Cámara Colombiana del Libro, se realizó el Encuentro Internacional de Escritores – en cuyo marco se realizaron 9 encuentros de escritores en la Biblioteca El Tunal, biblioteca El Tintal, Biblioteca Virgilio Barco y en la Feria del Libro, eventos que contaron con la participación de autores nacionales e internacionales y ganadores de los premios 2005.</t>
  </si>
  <si>
    <t>Visibilización y encuentros de diálogo en música</t>
  </si>
  <si>
    <t>Visibilización y encuentros de diálogo en audiovisuales</t>
  </si>
  <si>
    <t xml:space="preserve">Suscripción de un convenio con Canal Capital para el fortalecimiento de su franja cultural, específicamente para incluir estrategias de visibilización de los productos audiovisuales del sector. </t>
  </si>
  <si>
    <t>Visibilización y encuentros de diálogo en asuntos étnicos y poblacionales</t>
  </si>
  <si>
    <t xml:space="preserve">Se diseñó un proyecto para acompañar los encuentros entre organizaciones pertenecientes a 13 sectores étnicos y poblacionales (artesanos, Afrocolombianos, Indígenas, Jóvenes, personas en condición de discapacidad, Diversidad Sexual, Mujer y género, Cultura festiva, Pueblo Rom, Comunidad raizal), con el objetivo de fortalecer estos sectores en planeación, autodiagnósticos e identificación de problemáticas y agendas, que se comenzaría a implementar en el segundo semestre. </t>
  </si>
  <si>
    <t>Visibilización y encuentros de diálogo en Patrimonio</t>
  </si>
  <si>
    <t>Creación de redes en arte dramático</t>
  </si>
  <si>
    <t>La Gerencia de Arte Dramático ha venido propiciando la integración de organizaciones y agentes del sector teatral de la ciudad a algunas redes ya creadas tales como: la organización de títeres, red de teatro capital, red de teatro gestual, red de narradores orales, el sector de salas y el sector de grupo profesionales.</t>
  </si>
  <si>
    <t>Creación de redes en artes plásticas</t>
  </si>
  <si>
    <t>Se estudia en el consejo distrital de Artes Plásticas la posibilidad de crear redes a través del programa Barrio Bienal, así como se estudia la posible descentralización del mismo.</t>
  </si>
  <si>
    <t>Creación de redes en danza</t>
  </si>
  <si>
    <t>Creación de redes en literatura</t>
  </si>
  <si>
    <t>Se iniciaron conversaciones con el Cerlalc para la realización de un foro con editores y libreros.</t>
  </si>
  <si>
    <t>Creación de redes en música</t>
  </si>
  <si>
    <t>Creación de redes en audiovisuales</t>
  </si>
  <si>
    <t>Creación de redes en asuntos étnicos y poblacionales</t>
  </si>
  <si>
    <t>Se creó la red distrital de expresiones juveniles de Bogotá con la  participación de organizaciones juveniles agrupadas territorialmente y por áreas de expresión artística y cultural, en la que participan 50 organizaciones de las 20 localidades de la ciudad; actualmente se define la agenda de trabajo y se acompaña la revisión de iniciativas juveniles.  Se creó la red de niñas y niños en torno a la cultura festiva en la que vienen participando niños y representantes de 40 colegios públicos y privados; se han desarrollado reuniones para coordinar entre otros temas, el apoyo al proyecto Niños al mar – mediante el cual se seleccionarán 76 niños que viajarán a Barranquilla, y se prepara la realización de un encuentro nacional de experiencias festivas de niños y niñas, además se han realizado dos jornadas de mesita carnavalesca como preámbulo de la organización del carnaval de niños y niñas.  Se conformó una red de cultura festiva con mesas de trabajo en las que participan 40  representantes de los proponentes de la convocatoria del carnaval del trueque y quienes vienen apoyando las actividades preparatorias del carnaval del trueque creativo.</t>
  </si>
  <si>
    <t>Creación de redes en patrimonio</t>
  </si>
  <si>
    <t>Fortalecimiento de la capacidad operativa y de gestión</t>
  </si>
  <si>
    <t>Acciones de gestión Cultura y Arte con todas y todos</t>
  </si>
  <si>
    <t xml:space="preserve">Contratación de apoyo profesional y técnico para el seguimiento administrativo y de operación del proyecto. </t>
  </si>
  <si>
    <t>Cultura local y metropolitana</t>
  </si>
  <si>
    <t>Participación, organización y descentralización cultural (231)</t>
  </si>
  <si>
    <t>Apoyar 5 proyectos de gestión cultural en aspectos técnicos, financieros o conceptuales</t>
  </si>
  <si>
    <t>Apoyo a los procesos de gestión cultural</t>
  </si>
  <si>
    <t>Programa de apoyos concertados para la gestión</t>
  </si>
  <si>
    <t>Construcción de la convocatoria.  Lanzamiento de la convocatoria y realización de jornadas informativas con la ciudadanía para atender las inquietudes del proceso.. Recepción y evaluación de las propuestas y viabilización de 3 proyectos.</t>
  </si>
  <si>
    <t xml:space="preserve">Fomento a las redes para el emprendimiento y la gestión cultural </t>
  </si>
  <si>
    <t>Acompañar la identificación, creación y/o consolidación de 35 formas de asociación de sectores sociales, poblacionales y profesionales en el campo</t>
  </si>
  <si>
    <t>Fortalecimiento de procesos de participación, organización y gestión</t>
  </si>
  <si>
    <t>Acompañamiento al fortalecimiento de procesos de participación, organización y gestión</t>
  </si>
  <si>
    <t>La Subdirección de Fomento  con sus lineas misionales, avanza en la tarea de identificar las organizaciones culturales por área, en función de definir sus líneas problemáticas y priorizar áreas de intervención, con el fin de contar con información más precisa para establecer estrategias y metodologías de acompañamiento.  Hasta el momento se han caracterizado  20 de estas organizaciones y se ha acompañado  a una mesa de trabajo de nuevas músicas con el sector de música.</t>
  </si>
  <si>
    <t xml:space="preserve">Actividades de formación:  Realización de un seminario taller internacional en gestión cultural internacional, con el apoyo de la Embajada de España, cuyo propósito fue el de abrir un espacio para el intercambio de prácticas, información y métodos de trabajo de profesionales del campo artístico, cultural y del patrimonio y aportar elementos para el desarrollo de la gestión y el emprendimiento cultural en el ámbito del Distrito Capital.  Realización de jornadas informativas con la ciudadanía para atender las inquietudes del programa de apoyos concertados.  Realización de un taller sobre industrias culturales, con el apoyo del Convenio Andrés Bello.  Estas actividades han convocado la participación de 271 personas. </t>
  </si>
  <si>
    <t>Contratación de un promotor cultural para cada localidad con el fin de apoyar y acompañar la puesta en marcha de las estrategias de descentralización de los programas institucionales con impacto local; contratación de apoyo profesional y técnico para el desarrollo de los procesos de organización y gestión y los procesos desarrollados por la UEL.</t>
  </si>
  <si>
    <t>Acompañar la creación y/o consolidación de 40 espacios para la formulación concertada de planes, programas y proyectos del campo cultural, artístico y del patrimonio</t>
  </si>
  <si>
    <t>Fortalecimiento de los procesos de participación para la formulación de planes, programas y políticas</t>
  </si>
  <si>
    <t>Fomento a la cultura para la ciudadanía activa</t>
  </si>
  <si>
    <r>
      <t xml:space="preserve">Funcionamiento de las 27 instancias del Sistema Distrital de Cultura, que se reúnen mensualmente.  Los temas tratados por nivel han sido los siguientes: </t>
    </r>
    <r>
      <rPr>
        <b/>
        <sz val="6.95"/>
        <color indexed="8"/>
        <rFont val="Luxi Sans"/>
        <family val="2"/>
      </rPr>
      <t>Consejos locales de cultura</t>
    </r>
    <r>
      <rPr>
        <sz val="6.95"/>
        <color indexed="8"/>
        <rFont val="Luxi Sans"/>
        <family val="2"/>
      </rPr>
      <t xml:space="preserve">: presentación de los promotores culturales y su papel en la localidad, reglamentos internos, informes de gestión 2005, formulación planes de acción locales, políticas culturales y comisiones de trabajo, seguimiento a los planes 2006, reformulación del SDC; </t>
    </r>
    <r>
      <rPr>
        <b/>
        <sz val="6.95"/>
        <color indexed="8"/>
        <rFont val="Luxi Sans"/>
        <family val="2"/>
      </rPr>
      <t>consejos de áreas artísticas:</t>
    </r>
    <r>
      <rPr>
        <sz val="6.95"/>
        <color indexed="8"/>
        <rFont val="Luxi Sans"/>
        <family val="2"/>
      </rPr>
      <t xml:space="preserve"> concertación convocatorias para el otorgamiento de premios y becas, plan de acción 2006, reglamentos internos, cronogramas, políticas culturales, programas de las gerencias, asambleas sectoriales; </t>
    </r>
    <r>
      <rPr>
        <b/>
        <sz val="6.95"/>
        <color indexed="8"/>
        <rFont val="Luxi Sans"/>
        <family val="2"/>
      </rPr>
      <t>Consejo Distrital de Cultura:</t>
    </r>
    <r>
      <rPr>
        <sz val="6.95"/>
        <color indexed="8"/>
        <rFont val="Luxi Sans"/>
        <family val="2"/>
      </rPr>
      <t xml:space="preserve"> reglamento interno, programa de apoyos concertados, plan de acción 2006, proceso de descentralización de las actividades del IDCT, foro virtual.  Además se han realizado reuniones de coordinación inter e intrainstitucional en los temas del comité de políticas, descentralización de la actividad cultural, con las casas de la cultura, los centros de información culturla local, las comisiones de concertación y de control social del SDC.  En total en estas reuniones han participado 2.481 personas.</t>
    </r>
  </si>
  <si>
    <t>Actividades de formación a los consejeros:  se coordina con la red de Unviersidades con programas en gestión cultural (U. Nacional, U. Javeriana, U. Externado y U. Rosario) la realización de un diplomado en gestión cultural dirigido a los actuales miembros de las instancias del Sistema, que comenzará en julio y finalizará en noviembre.  Este diplomado abarcará temáticas en torno al campo cultural, políticas culturales, instituciones culturales y planeación y gestión cultural.</t>
  </si>
  <si>
    <t>El IDCT además participa en reuniones y mesas de trabajo  interinstitucionales como: mesas sobre ciudadanía activa, jornadas interlocales de socialización del Plan Maestro de Cultura, reuniones de secretarios de cultura en el Ministerio de Cultura, consejos locales de juventud, consejos locales de política social y consejos locales de discapacidad donde se ha venido realizando un trabajo de acompañamiento para caracterizar el tema cultural en cada instancia y para que el mismo esté presente en los planes de acción y agendas.</t>
  </si>
  <si>
    <t>Fortalecimiento de la vinculación de las organizaciones de base a los espacios de participación</t>
  </si>
  <si>
    <t>Modernización y reformulación del Sistema Distrital de Cultura y formulación de la política pública</t>
  </si>
  <si>
    <t>Encuentro de pares</t>
  </si>
  <si>
    <t xml:space="preserve">Se abrió un foro virtual en la página web del IDCT, como un espacio permanente de debate y discusión pública, acerca de los asuntos que preocupan y motivan a los ciudadanos, organizaciones y entidades que trabajan en procesos de organización, planeación, fomento e información del campo cultural, artístico y del patrimonio en la ciudad; se han tratado los temas de plan maestro de equipamentos culturales, políticas culturales 2004-2016, artesanos, modernización del Sistema Distrital de Cultura, cultura ambiental ciudadana.  Se realizó el lanzamiento del libro de políticas culturales en el marco de la Feria del Libro.  En estas actividades han participado 101 personas. </t>
  </si>
  <si>
    <t>Participación, organización y descentralización cultural</t>
  </si>
  <si>
    <t>Mantenimiento y sostenimiento de infraestructura cultural pública (235)</t>
  </si>
  <si>
    <t>Adecuar y mantener 6 sedes y espacios académicos, culturales y administrativos y garantizar su operación</t>
  </si>
  <si>
    <t>Costos de operación</t>
  </si>
  <si>
    <t>Adición a los contratos de vigilancia y servicios de aseo y cafetería 2005, con el fin de garantizar la prestación de dichos servicios, se realizo el proceso licitatorio para este año, y se adjudicaron dichos contratos para la presente vigencia</t>
  </si>
  <si>
    <t>Mantenimiento sedes</t>
  </si>
  <si>
    <t>Se han contratado los siguientes mantenimientos para las sedes - contratos que se encuentran en ejecución:  equipos electrónicos con suministro de repuestos, mantenimiento de equipos de ventilación con suministro de repuestos, mantenimiento general de gabinetes y equipos contra incendio con suministro de repuestos, recarga de extintores, mantenimiento de motobombas, mantenimiento de aparatos telefónicos, cerrajería de los muebles, mantenimiento de fotocopiadoras de las sedes externas, mantenimiento y cambio de claves de cajas fuertes, mantenimiento preventivo del proyector de la cúpula del Planetario, mantenimiento de detectores de humo y revisión de alarmas.</t>
  </si>
  <si>
    <t>Dotación</t>
  </si>
  <si>
    <t>Se han contratado las siguientes dotaciones: suministro de elementos de ferretería y eléctricos para el desarrollo de las actividades de los proyectos de inversión, stand para la Feria del Libro, suministro  e instalación de vidrios y espejos.</t>
  </si>
  <si>
    <t>Realizar acciones de mejoramiento de las condiciones de seguridad en 3 sedes a cargo del IDCT (Media Torta, Planetario y Sede Principal)</t>
  </si>
  <si>
    <t>Mejoramiento de la infraestructura</t>
  </si>
  <si>
    <t>Suscripción de un convenio  con Fonade con el fin de ejecutar obras de de seguridad e implementación de sistemas de seguridad en las sedes del Instituto. (Media Torta – adecuación de accesos y rampas para movilidad y evaluación, y Planetario); se actualizan los estudios previos para contratar las obras de seguridad de la Media Torta.</t>
  </si>
  <si>
    <t>Implementar y poner en marcha 4 herramientas informáticas de administración de los recursos tecnológicos de la entidad</t>
  </si>
  <si>
    <t>Sistematización</t>
  </si>
  <si>
    <t>Se contrataron los servicios para brindar soporte técnico en las aplicaciones administrativas recibidas de Secretaría de Hacienda y para continuar el proceso para su implementación y personalización, soporte técnico en los programas y sistemas operativos, administración de la red del IDCT e implementación de servicios tecnológicos de red</t>
  </si>
  <si>
    <t>Mantenimiento y sostenimiento de infraestructura cultural pública</t>
  </si>
  <si>
    <t>Bogotá Productiva</t>
  </si>
  <si>
    <t>Bogotá internacional, turística y atractiva (219)</t>
  </si>
  <si>
    <t>Participar u organizar 90 eventos para dar a conocer la ciudad en mercados nacionales e internacionales y fortalecer la imagen de ciudad</t>
  </si>
  <si>
    <t>Promoción</t>
  </si>
  <si>
    <t>Acciones de marketing</t>
  </si>
  <si>
    <r>
      <t xml:space="preserve">Viajes de familiarización nacionales:  </t>
    </r>
    <r>
      <rPr>
        <sz val="7"/>
        <color indexed="8"/>
        <rFont val="Luxi Sans"/>
        <family val="2"/>
      </rPr>
      <t>Se planea la realización de dos viajes en el año con el apoyo del Ministerio de Comercio Industria y Turismo.</t>
    </r>
  </si>
  <si>
    <r>
      <t xml:space="preserve">Viajes de familiarización internacionales:  </t>
    </r>
    <r>
      <rPr>
        <sz val="7"/>
        <color indexed="8"/>
        <rFont val="Luxi Sans"/>
        <family val="2"/>
      </rPr>
      <t>Realización y apoyo a  18 viajes  mediante alianza con Proexport, dirigidos a los siguientes grupos: periodistas italianos procedentes de Milán y Roma, periodistas ecuatorianos, periodistas mexicanos visitantes de Anato, periodistas de Telemundo, un periodista español, agentes de las islas Balnearias de Madrid, agentes de Mundo Marino, agentes de El Gourmet.com, periodistas brasileros, periodistas peruanos, pilotos alemanes que realizaban recorrido Canada – Tierra del fuego, periodistas venezolanos, mayoristas brasileros, agentes brasileros, periodistas del Reino Unido.   En total se han atendido 108 personas a través de esta estrategia. Estos viajes incluyen actividades como la atención de los invitados, tours, visitas a atractivos de la ciudad, presentación de la ciudad, entrega de material promocional, coordinación de entrevistas con entidades del medio turístico.</t>
    </r>
  </si>
  <si>
    <r>
      <t xml:space="preserve">Participación en eventos:  </t>
    </r>
    <r>
      <rPr>
        <sz val="7"/>
        <color indexed="8"/>
        <rFont val="Luxi Sans"/>
        <family val="2"/>
      </rPr>
      <t xml:space="preserve"> 1. Participación en la </t>
    </r>
    <r>
      <rPr>
        <b/>
        <sz val="7"/>
        <color indexed="8"/>
        <rFont val="Luxi Sans"/>
        <family val="2"/>
      </rPr>
      <t>FITUR de Madrid</t>
    </r>
    <r>
      <rPr>
        <sz val="7"/>
        <color indexed="8"/>
        <rFont val="Luxi Sans"/>
        <family val="2"/>
      </rPr>
      <t xml:space="preserve"> – España, haciendo parte de un stand de promoción turística de la ciudad en conjunto con agentes del sector públicos y privados; se realizaron acciones de seguimiento a las tendencias mundiales, identificación de potenciales actores para alianzas, búsqueda de cooperación técnica internacional.  2. Participación en la</t>
    </r>
    <r>
      <rPr>
        <b/>
        <sz val="7"/>
        <color indexed="8"/>
        <rFont val="Luxi Sans"/>
        <family val="2"/>
      </rPr>
      <t xml:space="preserve"> Bolsa Internacional de Turismo de Milán</t>
    </r>
    <r>
      <rPr>
        <sz val="7"/>
        <color indexed="8"/>
        <rFont val="Luxi Sans"/>
        <family val="2"/>
      </rPr>
      <t xml:space="preserve">: participación en un stand de promoción de la ciudad en conjunto con agentes del sector públicos y privados; esta participación buscó posicionar a Bogotá como destino de negocios y vacaciones en complementariedad con destinos de sol y playa. 3. Participación en la </t>
    </r>
    <r>
      <rPr>
        <b/>
        <sz val="7"/>
        <color indexed="8"/>
        <rFont val="Luxi Sans"/>
        <family val="2"/>
      </rPr>
      <t>XXV Vitrina Turística de Anato:</t>
    </r>
    <r>
      <rPr>
        <sz val="7"/>
        <color indexed="8"/>
        <rFont val="Luxi Sans"/>
        <family val="2"/>
      </rPr>
      <t xml:space="preserve"> apoyo en el montaje y atención del stand de Bogotá, se apoyó el desarrollo de una conferencia sobre la estructura administrativa del turismo en Buenos Aires, apoyo en el lanzamiento y  presentación de la revista “Bogotá”, entrega de material promocional a los participantes de la feria sobre la campaña de Bogotá. 4. Participación el el </t>
    </r>
    <r>
      <rPr>
        <b/>
        <sz val="7"/>
        <color indexed="8"/>
        <rFont val="Luxi Sans"/>
        <family val="2"/>
      </rPr>
      <t>Workshop Ecuador 2006</t>
    </r>
    <r>
      <rPr>
        <sz val="7"/>
        <color indexed="8"/>
        <rFont val="Luxi Sans"/>
        <family val="2"/>
      </rPr>
      <t xml:space="preserve">, con la capacitación a 300 agentes de viajes en el marco de la campaña Ecuador Vive Colombia, entrega de material promocional, atención a medios, acompañamiento a los empresarios colombianos participantes. 5. Participación en la </t>
    </r>
    <r>
      <rPr>
        <b/>
        <sz val="7"/>
        <color indexed="8"/>
        <rFont val="Luxi Sans"/>
        <family val="2"/>
      </rPr>
      <t>Primera macrorueda internacional de turismo Bogotá:</t>
    </r>
    <r>
      <rPr>
        <sz val="7"/>
        <color indexed="8"/>
        <rFont val="Luxi Sans"/>
        <family val="2"/>
      </rPr>
      <t xml:space="preserve"> como resultado de la actividad de promoción de la ciudad, Proexport realizó la primera macrurueda de turismo en la Capital, evento que se apoyó con la atención a los participantes, presencia institucional a través de dos stand aplicación de encuestas de percepción de destino, presentación del destino turístico y entrega de material promocional; resultado del evento se firmó una carta de intención con la mayorista española Mapfre para promover agresivamente en sus sucursales los destinos Cartagena, Eje Cafetero y Bogotá, se identificaron proyectos de promoción con representantes de Uruguay, Argentina, Chile y Perú; según las certificaciones entregadas por compradores, se prevé que producto del evento, podrían ingresar al país unos 118.000 turistas en los siguientes tres meses. 6. Participación en el </t>
    </r>
    <r>
      <rPr>
        <b/>
        <sz val="7"/>
        <color indexed="8"/>
        <rFont val="Luxi Sans"/>
        <family val="2"/>
      </rPr>
      <t xml:space="preserve">Círculo de la Moda de Bogotá: </t>
    </r>
    <r>
      <rPr>
        <sz val="7"/>
        <color indexed="8"/>
        <rFont val="Luxi Sans"/>
        <family val="2"/>
      </rPr>
      <t>ubicación de un módulo promocional, prestación de servicios de informadores turísticos, distribución de material promocional, realización de una encuesta de percepción de ciudad.  7. Otros eventos: seminarios sobre hotelería dictados por consultores holandeses – evento organizado por Proexport: se apoyó la convocatoria a representantes del gremio turístico de la ciudad para participar en estos seminarios; acompañamiento en los preparativos del pabellón  “Hecho en Bogotá” de la Feria de las Colonias; participación en el seminario internacional de negocios turísticos organizado por la Cámara de Comercio Colombo – alemana y presentación de la campaña de promoción de Bogotá; participación en unl seminario internacional organizado por Cotelco para revisar el turismo como factor para mitigar la pobreza</t>
    </r>
  </si>
  <si>
    <r>
      <t xml:space="preserve">Publicaciones: </t>
    </r>
    <r>
      <rPr>
        <sz val="7"/>
        <color indexed="8"/>
        <rFont val="Luxi Sans"/>
        <family val="2"/>
      </rPr>
      <t>se recibió la guía turística de Bogotá “La ciudad narrada” contratada con la Universidad Nacional: 7.000 ejemplares en español, inglés y francés; complementariamente  a esta guía se prevé el diseño y publicación de 11 mapas.</t>
    </r>
  </si>
  <si>
    <r>
      <t xml:space="preserve">Otras acciones de marketing:  </t>
    </r>
    <r>
      <rPr>
        <sz val="7"/>
        <color indexed="8"/>
        <rFont val="Luxi Sans"/>
        <family val="2"/>
      </rPr>
      <t>1. participación en la coordinación de la visita de un equipo de producción de Argentina – El Gourmet.com que diseñó y emitió 13 programas sobre la gastronomía y el turismo de Colombia. 2. Identificación de productos y servicios turísticos  exportables para conformar un Manual de Producto Turístico, que se entregará a operadores turísticos  receptivos de la ciudad para su circulación. 3. Preparación de los contenidos del portal de turismo y actualización del mismo así como del calendario de eventos en coordinación con la Oficina de Comunicaciones. 4. Coordinación de acciones con Proexport, Ministerio de Comercio Industria y Turismo y el Fondo de Promoción Turística de Colombia para consolidar a Bogotá en mercados de interés como destino turístico preferencial en el marco del Plan Estratégico Exportador del País. 5. Participación en la alianza Colombia Congresos Inventivos y Eventos, suscrita en 2005, mediante la cual Bogotá, Medellín, Cartagena y Santa Marta se unen para generar un plan de promoción en torno al tema de los congresos y las convenciones; actualmente se trabaja el diseño del producto para su lanzamiento  en el segundo semestre del año.</t>
    </r>
  </si>
  <si>
    <t>Como resultado de las diferentes acciones de marketing, se puede resaltar el reconocimiento que diversos medios  internacionales reseñan sobre Colombia y particularmente sobre Bogotá como un destino turístico en torno a los negocios, la cultura y el esparcimiento principalmente; tal es el caso de un programa de televisión hecho por la BBC de Londres que presenta muy favorablemente a la ciudad y cierra preguntando ¿y tú qué sabes de Bogotá?; referencias muy positivas dadas por críticos especializados del New York Times y otras revistas importantes de turismo como el Diario La Vanguardia de Barcelona, el Diario alemán 'Frankfurter Allgemeine Zeitung”,  la revista Latinpyme, El Mercurio de Chile, el Diario La Nación de Argentina, entre otros.</t>
  </si>
  <si>
    <t>Recorridos turísticos</t>
  </si>
  <si>
    <t>Realización de 71 recorridos, algunos en la ciudad, y otros en la casa de los Comuneros – sede del IDCT, dirigidos a periodistas, extranjeros participantes de los eventos de promoción, con la participación de 1.033 personas..  Se estructura  un proyecto de recorridos turísticos institucionales dirigido a visitantes y a la comunidad en general, próximo a contratarse.</t>
  </si>
  <si>
    <t>Sostener una campaña de promoción de ciudad</t>
  </si>
  <si>
    <t>Campaña de promoción turística de Bogotá</t>
  </si>
  <si>
    <t>La campaña circula en medios nacionales e internacionales, mediante contrato suscrito con la Central de Medios, centrando un especial interés en el primer trimestre del año, en la diifusión de Bogotá como escenario del Festival Iberoamericano de Teatro y la Feria del Libro.  La Subdirección de Turismo coordina la distribución de material promocional a los participantes de los eventos de promoción, entidades gubernamentales y gremios del turismo; se elaboró y presentó un video promocional de la ciudad en el marco de la campaña.  Con el apoyo de la Oficina de Comunicaciones, se gestiona la circulación de la campaña en los eventos de Corferias y otros grandes eventos de la ciudad. Se trabaja en el diseño de piezas informativas en torno a los parques temáticos de la ciudad - con el apoyo de Maloka,  y el turismo de golf – propuesta para ser cofinanciada por el sector del golf. Se adelanta un estudio de percepción sobre la campaña a través del portal de turismo, puntos de información y encuestas.  En la Feria del Libro se realizaron 42 talleres con 200 niños en torno a un juego interactivo diseñado en el marco de la campaña para la promoción de la ciudad.</t>
  </si>
  <si>
    <t>Alcanzar en 2006, 72.000 consultas en los puntos de información turística</t>
  </si>
  <si>
    <t>Puntos de información turística</t>
  </si>
  <si>
    <t>Atención de 31.671 consultas en 6 puntos de información turística: Muelle Nacional, Muelle Internacional del Aeropuerto El Dorado, Terminal de transportes, sede del IDCT en la Candelaria, Corferias y Unicentro.  A través de estos puntos se ofrece información no sólo de los atractivos de la ciudad, sino también orientación sobre trámites, realización de reservas hoteleras, información de los eventos destacados de la ciudad, aplicación de encuestas de percepción de la campaña de promoción de Bogotá, recepción y guianza de los invitados a los viajes de familiarización entre otros.  Se realizó un concurso de evaluación de competencias a los informadores turísticos, y se les brindó capacitación sobre atención de trámites, quejas y sugerencias con apoyo de la Secretaría General de la Alcaldía</t>
  </si>
  <si>
    <t xml:space="preserve">Consolidar en 2006, 12 procesos turísticos productivos locales y avanzar en relaciones de integración turística regional con los departamentos vecinos. </t>
  </si>
  <si>
    <t>Organización para el mejoramiento de la productividad y competitividad</t>
  </si>
  <si>
    <t>Fortalecimiento de la gestión turística (Sistema Distrital de Turismo y proyectos locales)</t>
  </si>
  <si>
    <r>
      <t>Política pública de turismo:</t>
    </r>
    <r>
      <rPr>
        <sz val="7"/>
        <color indexed="8"/>
        <rFont val="Luxi Sans"/>
        <family val="2"/>
      </rPr>
      <t xml:space="preserve"> La Subdirección de Turismo avanza en la contratación para la formulación de una política pública de turismo para Bogotá y la Región, y el diseño de un sistema de gestión de turismo; igualmente participa en el diseño de la política nacional de turismo en asocio con los Ministerios de Cultura  y de Comercio Industria y Turismo.</t>
    </r>
  </si>
  <si>
    <r>
      <t xml:space="preserve">Consolidación de procesos productivos turísticos locales:  </t>
    </r>
    <r>
      <rPr>
        <sz val="7"/>
        <color indexed="8"/>
        <rFont val="Luxi Sans"/>
        <family val="2"/>
      </rPr>
      <t xml:space="preserve">Se acompañan 6 localidades en la consolidación de procesos, así: 1. </t>
    </r>
    <r>
      <rPr>
        <b/>
        <sz val="7"/>
        <color indexed="8"/>
        <rFont val="Luxi Sans"/>
        <family val="2"/>
      </rPr>
      <t>Puente Aranda</t>
    </r>
    <r>
      <rPr>
        <sz val="7"/>
        <color indexed="8"/>
        <rFont val="Luxi Sans"/>
        <family val="2"/>
      </rPr>
      <t xml:space="preserve">  - acompañamiento en en la presentación del proyecto “turismo por la diversidad cultural y comercial de la localidad de Puente Aranda” y acompañamiento en la presentación de grupos culturales en los oulet de Las Américas para promocionar la localidad en turismo de compras; 2. </t>
    </r>
    <r>
      <rPr>
        <b/>
        <sz val="7"/>
        <color indexed="8"/>
        <rFont val="Luxi Sans"/>
        <family val="2"/>
      </rPr>
      <t>Teusaquillo:</t>
    </r>
    <r>
      <rPr>
        <sz val="7"/>
        <color indexed="8"/>
        <rFont val="Luxi Sans"/>
        <family val="2"/>
      </rPr>
      <t xml:space="preserve"> participación en las mesas de turismo local en el seguimiento de proyectos culturales y turísticos, y en la evaluación y selección de paquetes turísticos; 3. </t>
    </r>
    <r>
      <rPr>
        <b/>
        <sz val="7"/>
        <color indexed="8"/>
        <rFont val="Luxi Sans"/>
        <family val="2"/>
      </rPr>
      <t>La Candelaria</t>
    </r>
    <r>
      <rPr>
        <sz val="7"/>
        <color indexed="8"/>
        <rFont val="Luxi Sans"/>
        <family val="2"/>
      </rPr>
      <t>: acompañamiento en la realización de talleres y definición de lineamientos para la conformación de la red de turismo de la localidad con prestadores de servicios turísticos; 4.</t>
    </r>
    <r>
      <rPr>
        <b/>
        <sz val="7"/>
        <color indexed="8"/>
        <rFont val="Luxi Sans"/>
        <family val="2"/>
      </rPr>
      <t xml:space="preserve"> Antonio Nariño</t>
    </r>
    <r>
      <rPr>
        <sz val="7"/>
        <color indexed="8"/>
        <rFont val="Luxi Sans"/>
        <family val="2"/>
      </rPr>
      <t xml:space="preserve">: acompañamiento  a los estamentos públicos y privados locales para desarrollar la Vitrina turística comercial de la Localidad; 5. </t>
    </r>
    <r>
      <rPr>
        <b/>
        <sz val="7"/>
        <color indexed="8"/>
        <rFont val="Luxi Sans"/>
        <family val="2"/>
      </rPr>
      <t>Usaquén</t>
    </r>
    <r>
      <rPr>
        <sz val="7"/>
        <color indexed="8"/>
        <rFont val="Luxi Sans"/>
        <family val="2"/>
      </rPr>
      <t xml:space="preserve">: acompañamiento en la conformación de la Unidad de Desarrollo Local – ULDE con el propósito de incrementar la productividad y competitividad empresarial de la localidad. 6. </t>
    </r>
    <r>
      <rPr>
        <b/>
        <sz val="7"/>
        <color indexed="8"/>
        <rFont val="Luxi Sans"/>
        <family val="2"/>
      </rPr>
      <t>Kennedy</t>
    </r>
    <r>
      <rPr>
        <sz val="7"/>
        <color indexed="8"/>
        <rFont val="Luxi Sans"/>
        <family val="2"/>
      </rPr>
      <t xml:space="preserve">: acompañamiento en la presentación pública del proyecto "Turismo cultural y patrimonial local. Diagnóstico Turístico"; 7. </t>
    </r>
    <r>
      <rPr>
        <b/>
        <sz val="7"/>
        <color indexed="8"/>
        <rFont val="Luxi Sans"/>
        <family val="2"/>
      </rPr>
      <t xml:space="preserve">Santa Fé: </t>
    </r>
    <r>
      <rPr>
        <sz val="7"/>
        <color indexed="8"/>
        <rFont val="Luxi Sans"/>
        <family val="2"/>
      </rPr>
      <t xml:space="preserve"> acompañamiento en la divulgación y promoción del evento El Festival de la Chicha y la Dicha.</t>
    </r>
  </si>
  <si>
    <t xml:space="preserve">Acompañar a 10 empresas de turismo en Bogotá y la región en el montaje de procesos de calidad </t>
  </si>
  <si>
    <t>Programa de calidad en turismo para el fortalecimiento de la oferta turística</t>
  </si>
  <si>
    <r>
      <t xml:space="preserve">Implementación de los procesos de calidad en el sector turístico de la ciudad:  </t>
    </r>
    <r>
      <rPr>
        <sz val="7"/>
        <color indexed="8"/>
        <rFont val="Luxi Sans"/>
        <family val="2"/>
      </rPr>
      <t xml:space="preserve">La Subdirección de Turismo participó en la revisión de la norma técnica sectorial NTC 5133 – criterios para el establecimiento de alojamiento y hospedaje del proyecto destinos turísticos de Colombia, enviando sus observaciones al Icontec. Como producto de las capacitaciones brindadas en 2005 a 40 pequeños empresarios de Bogotá y la Región en el tema de calidad, se realizaron planes de mejoramiento que fueron consolidados y enviados a cada empresa; la Subdirección de Turismo realizará el seguimiento a dichos planes; así mismo prevé en el segundo semestre del año, diseñar una cartilla sobre calidad como instrumento de orientación para que los empresarios implementen el sistema de calidad.  Realización de 5 seminarios – taller sobre fundamentos de turismo, atractivos turísticos y calidad del servicio – en los que participaron 125 taxistas de Unicentro. </t>
    </r>
  </si>
  <si>
    <r>
      <t xml:space="preserve">Participación en instancias de coordinación interinstitucional:  </t>
    </r>
    <r>
      <rPr>
        <sz val="7"/>
        <color indexed="8"/>
        <rFont val="Luxi Sans"/>
        <family val="2"/>
      </rPr>
      <t>1. Comité de Turismo: coordinación de las reuniones que se realizan cada mes de manera ordinaria en las que se viene tratando el tema de la revisión de la política de turismo para la ciudad, polémica generada en torno a la anterior campaña de ciudad 26'00 mts más cerca de las estrellas vs la actual, presentación de la campaña nacional Colombia es Pasión y su posible articulación con la campaña de Bogotá, construcción plan de competitividad de Bogotá, presentación plan de acción del proyecto Región Turística. 2. Consejo de Competitividad Regional:  participación en la construcción del plan de acción del proyecto Región Turística Bogotá – Cundinamarca en el que se integran iniciativas prioritarias del plan de competitividad regional, y apoyo en su implementación; participación en el encuentro regional de prestadores y directores de turismo en producto, calidad y ética organizado en este marco. 3. Encuentro de autoridades de turismo: participación en las mesas de trabajo de asociaciones territoriales y autoridades de turismo para la reforma de la Ley General de Turismo.</t>
    </r>
  </si>
  <si>
    <t xml:space="preserve">Otras actividades: 1. Consolidación de un inventario de atractivos turísticos en 15 localidades contratado en 2005. 2. Revisión de fichas técnicas turísticas de 12 localidades para su actualización con base en los inventarios de atractivos realizados.   3. Se finalizaron y entregaron resultados de los estudios de oferta y demanda potencial de posadas turísticas en bienes de interés cultural en Bogotá. 3. Acompañamiento  y dinamización de los recorridos ambientales del programa Siga esta es su casa – Bogotá Natural. 4. Coordinación interinstitucional con el DAMA para brindar asesoría, conceptualización y acompañamiento a proyectos turísticos con componentes ecoambientales en las localidades y en la región, y acompañamiento en la formulación de la política ecoturística para integrarla en el proceso de formulación de la política pública de turismo  5. Seguimiento al proceso de contratación del Plan de Competividad Turística de Bogotá mediante convenio con PNUD:  después de resultar desierto este proceso en varias ocasiones se decidió desarrollarlo a través de distintos componentes con una mesa de expertos en desarrollo regional; en este marco se vienen desarrollando  talleres de prospectiva convocando a diferentes actores del sector turístico de la ciudad y se adelanta la construcción de un manual de congresos y convenciones para Bogotá – Región.6. Se prepara la realización de un segundo Foro Internacional de Turismo de Ciudades. </t>
  </si>
  <si>
    <t>Desarrollo de tareas de apoyo y seguimiento de las actividades a cargo de la Subdirección de Turismo y del proyecto; coordinaciones interinstitucionales,  con particulares y con el sector privado para desarrollar acciones conjuntas de promoción de ciudad en diferentes niveles.</t>
  </si>
  <si>
    <t>Bogotá internacional, turística y atractiva</t>
  </si>
  <si>
    <t>Administración moderna humana</t>
  </si>
  <si>
    <t>Fortalecimiento de la gestión institucional  (243)</t>
  </si>
  <si>
    <t>Beneficiar anualmente a 300 miembros de la comunidad institucional a través de actividades de formación y bienestar</t>
  </si>
  <si>
    <t>Actividades de formación y bienestar</t>
  </si>
  <si>
    <t xml:space="preserve">Se vienen desarrollando las siguientes actividades de formación y bienestar que propenden por la integración de la comunidad institucional, así como de su cualificación en la prestación del servicio:  realización de un seminario de administración pública con la participación de 30 funcionarios, conformación de equipos de baloncesto (18 integrantes) y dotación de uniformes para la representación institucional en eventos deportivos; contratación de la organización de torneos deportivos (banquitas, baloncesto, ajedrés, tenis de mesa, y bolos) de los cuales se ha efectuado el de tenis de mesa con la participación de 32 funcionarios,  en ejecución el torneo de banquitas con participación de 80 personas; conformación y formación de grupos artísticos – danza y músico vocal en el que vienen participando 22 funcionarios.  </t>
  </si>
  <si>
    <t>Montar un sistema de gestión de calidad que involucre los procesos de la Entidad</t>
  </si>
  <si>
    <t>Desarrollo Organizacional</t>
  </si>
  <si>
    <t>Desarrollo organizacional</t>
  </si>
  <si>
    <t>Se contrataron los servicios para apoyar la formulación e implementación de la política de descentralización de la actividad cultural, ejecución de estrategias de desarrollo organizaciónal para la implementación de la nueva normatividad en materia del sistema de carrera,  fortalecimiento de los procesos de seguimiento a la inversión, y el seguimiento de los planes de contratación.</t>
  </si>
  <si>
    <t>Sistema de gestión de calidad</t>
  </si>
  <si>
    <r>
      <t>Actividades de capacitación:</t>
    </r>
    <r>
      <rPr>
        <sz val="7"/>
        <color indexed="8"/>
        <rFont val="Luxi Sans"/>
        <family val="2"/>
      </rPr>
      <t xml:space="preserve">  El Sena realizó una capacitación de 24 horas sobre conocimiento de la Norma Técnica de Calidad  en la que participaron los 36 líderes de proceso y coordinadores del programa estrella; la Secretaría General de la Alcaldía desarrolló un taller sobre la herramienta para el diagnóstico del sistema de Gestión de Calidad con los líderes de proceso, coordinadores de programa estrella, auditores y gestores de calidad.</t>
    </r>
  </si>
  <si>
    <r>
      <t xml:space="preserve">Proceso de implementación del sistema: </t>
    </r>
    <r>
      <rPr>
        <sz val="7"/>
        <color indexed="8"/>
        <rFont val="Luxi Sans"/>
        <family val="2"/>
      </rPr>
      <t>1). Definición de procesos y subprocesos misionales: los líderes de proceso han avanzado en la revisión del alcance de los subprocesos, insumos, productos y clientes de los dos primeros; 2). Diagnóstico según norma técnica: se conformaron equipos de trabajo dirigidos por auditores y gestores para diligenciar la herramienta de diagnóstico para los capítulos 4 al 8 de la Norma Técnica, de los cuales han finalizado  los equipos del capítulo cuarto y el sexto; 3). Programa de orden y aseo en las oficinas: “Programa estrella”: se implementó el programa liderado por la Secretaría General de la Alcaldía Mayor, logrando que las oficinas implementaran reglas de mantenimiento de orden y aseo a través del sistema de estímulos de las 5 estrellas correspondientes a los 5 pasos:  5 etapas a saber: descartar, organizar, limpiar y disciplina, y se llevó a cabo la premiación del concurso efectuado con las oficinas en torno a dicho programa; 4). Actualización y divulgación de procedimientos:  se revisaron y actualizaron los procedimientos de las áreas de apoyo de Recursos Humanos, Recursos Físicos, Comunicaciones, Recursos Financieros y  Sistemas; y se llevaron a cabo  jornadas de divulgación de los mismos a los funcionarios del Instituto en el marco del programa “Jueves del procedimiento”, contando con la participación de 106 personas en cada jornada.</t>
    </r>
  </si>
  <si>
    <t xml:space="preserve">Fortalecimiento de la gestión institucional </t>
  </si>
  <si>
    <t>TOTAL PROYECTOS</t>
  </si>
  <si>
    <t>Fuente: Informes de gestión proyectos de inversión IDCT 2006</t>
  </si>
  <si>
    <t>* Según criterios de evaluación de proyectos de inversión definidos.</t>
  </si>
  <si>
    <t>Plan de Desarrollo “BOGOTA SIN INDIFERENCIA”</t>
  </si>
  <si>
    <t>RESUMEN AVANCE DE LOS PROYECTOS DE INVERSIÓN A JUNIO 30 DE 2006</t>
  </si>
  <si>
    <t>Presupuesto definitivo</t>
  </si>
  <si>
    <t xml:space="preserve">Ejecución pptal. </t>
  </si>
  <si>
    <t xml:space="preserve">% Ejecución pptal. </t>
  </si>
  <si>
    <t xml:space="preserve">% Ejecución física </t>
  </si>
  <si>
    <t>% Cumplim. De metas</t>
  </si>
  <si>
    <t>Observaciones</t>
  </si>
  <si>
    <t>Ninguna meta se ha cumplido en tanto dependen de procesos en curso, así: en el tema de organización de un modelo para la formación artística, se han levantado el diagnóstico de las instancias, procesos y modelos actuales en formación artística en la ciudad, se están diseñando varias propuestas de modelo que serán enriquecidas con los resultados del foro virtual que se lanzará en julio;  el tema de formación a 400 jóvenes se encuentra asociado a la concertación que se haga en el marco de la descentralización, sin embargo la propuesta contempla la realización de 61 talleres que beneficiarán a 1500 jóvenes; la meta asociada al diseño de una estrategia de descentralización del programa Jóvenes Tejedores está casi cumplida, solo se espera formalizar el convenio para su implementación.</t>
  </si>
  <si>
    <t>Difusión y divulgación cultural y artística</t>
  </si>
  <si>
    <t>Se han realizado la mayoría de los proceso contractuales para cubrir la divulgación de los eventos; las metas son progresivas y avanzan al curso de la gestión de la oficina; sin embargo hay rezago en la meta de publicaciones puesto que en primer semestre se definieron las prioridades que se publicarán en el segundo semestre.</t>
  </si>
  <si>
    <t>Información, identidad... cultura y territorio</t>
  </si>
  <si>
    <t>Las metas del proyecto no se han cumplido en tanto dependen de procesos que están en curso, así: la implementación de un sistema de información depende de factores como el acopio y organización de información – realización de mediciones, integración de la información de turismo y finalmente el diseño e implementación del software misional en cualquiera de los componentes de planeación o de sistema de información como tal; la meta de los acompañamientos se dará por cumplida en la medida en que dichos procesos vayan finalizando, sin embargo no está claro su alcance, y hasta la fecha solo se sabe de 6 procesos.</t>
  </si>
  <si>
    <t>La programación de los escenarios TJEG y Planetario avanza  gradualmente según lo previsto; presentan rezago las metas de Media Torta  debido a lo  tarde que comenzó su programación (abril) y la meta de producción de eventos  debido a la forma como se venía reportando la información, situación ya subsanada a partir de las observaciones realizadas para el mes de junio.  Las metas asociadas a cultura en común no presentan avance y su cumplimiento dependen de la implementación de su descentralización.</t>
  </si>
  <si>
    <t>Cultura y arte con todas y todos</t>
  </si>
  <si>
    <t>Los premios y becas avanzan gradualmente alimentando la programación de las gerencias cuyo fuerte se desarrollará en el segundo semestre principalmente con las grandes temporadas; los apoyos comienzan su contratación para ejecutarse en el segundo semestre; las alianzas van en proceso pero en áreas como grupos étnicos, danza y patrimonio no hay mayor avance; igualmente tampoco han avances concretos en los temas de visibilización, encuentros de diálogo y creación de redes en general, más si se tiene en cuenta que algunas áreas no tienen recursos en estos conceptos.</t>
  </si>
  <si>
    <t>El proyecto contempla tres metas cuyos avances son los siguientes:  apoyo a procesos de gestión cultural – se viabilizaron 3  y la meta es de 5; acompañar 35 formas de asociación – se están identificando las organizaciones a acompañar, pero no está claro el alcance de esta meta;  acompañar 40 espacios de concertación – se  sabe que alli están incluidas las 27 instancias del SDC pero no se tiene claridad sobre los demás espacios y sobre el alcance de la meta.</t>
  </si>
  <si>
    <t>Mantenimiento y sostenimiento de la infraestructural cultural pública</t>
  </si>
  <si>
    <t>La  meta de mantenimiento y adecuación de sedes se desarrolla y solo se dara por cumplida en el tercer trimestre ya que es una actividad de carácter continuo asociada a la contratación por dichos conceptos; las acciones de seguridad en sedes (Media Torta, Planetario y Sede ppal) se contratarán por Fonade una vez se entreguen los estudios previos actualizados. No se reporta ningún avance sobre las 4 herramientas informáticas a implementar.</t>
  </si>
  <si>
    <t>Bogotá internacional turística y atractiva</t>
  </si>
  <si>
    <t xml:space="preserve">El proyecto avanza a buen ritmo especialmente en lo concerniente a actividades de promoción (campaña de turismo en curso, recorridos, viajes de familiarización y participación en eventos); se tramita un proceso licitatorio para contratar la formulación de la política pública de turismo; sobre los acompañamientos a procesos productivos locales solo se conocen avances de 7, pero no se tiene claridad sobre su alcance, así como tampoco se ha reportando avance sobre el proceso de acompañamiento a 10 empresas en implementación de procesos de calidad. </t>
  </si>
  <si>
    <t>Fortalecimiento de la gestión institucional</t>
  </si>
  <si>
    <t>Se han desarrollado actividades de formación y bienestar de manera regular; las actividades de implementación del sistema de calidad avanzan según el cronograma de la Sec. General de la Alcaldía; se prepara licitación para el montaje del mismo.</t>
  </si>
  <si>
    <t xml:space="preserve">Total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</si>
</sst>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 (&quot;#,##0\);&quot; -&quot;#\ "/>
    <numFmt numFmtId="165" formatCode="0.0%"/>
    <numFmt numFmtId="166" formatCode="#,##0;[Red]#,##0"/>
    <numFmt numFmtId="167" formatCode="0.00000"/>
  </numFmts>
  <fonts count="47">
    <font>
      <sz val="10"/>
      <name val="Arial"/>
      <family val="2"/>
    </font>
    <font>
      <b/>
      <sz val="8"/>
      <color indexed="8"/>
      <name val="Luxi Sans"/>
      <family val="2"/>
    </font>
    <font>
      <sz val="8"/>
      <color indexed="8"/>
      <name val="Luxi Sans"/>
      <family val="2"/>
    </font>
    <font>
      <sz val="6"/>
      <color indexed="8"/>
      <name val="Luxi Sans"/>
      <family val="2"/>
    </font>
    <font>
      <sz val="7"/>
      <color indexed="8"/>
      <name val="Luxi Sans"/>
      <family val="2"/>
    </font>
    <font>
      <b/>
      <sz val="7"/>
      <color indexed="8"/>
      <name val="Luxi Sans"/>
      <family val="2"/>
    </font>
    <font>
      <b/>
      <sz val="6"/>
      <color indexed="8"/>
      <name val="Luxi Sans"/>
      <family val="2"/>
    </font>
    <font>
      <b/>
      <sz val="6.5"/>
      <color indexed="8"/>
      <name val="Luxi Sans"/>
      <family val="2"/>
    </font>
    <font>
      <sz val="6.95"/>
      <color indexed="8"/>
      <name val="Luxi Sans"/>
      <family val="2"/>
    </font>
    <font>
      <b/>
      <sz val="6.95"/>
      <color indexed="8"/>
      <name val="Luxi Sans"/>
      <family val="2"/>
    </font>
    <font>
      <sz val="7"/>
      <name val="Luxi Sans"/>
      <family val="2"/>
    </font>
    <font>
      <b/>
      <sz val="9"/>
      <color indexed="8"/>
      <name val="Luxi Sans"/>
      <family val="5"/>
    </font>
    <font>
      <sz val="9"/>
      <color indexed="8"/>
      <name val="Luxi Sans"/>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3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style="thin">
        <color indexed="8"/>
      </left>
      <right style="thin">
        <color indexed="8"/>
      </right>
      <top>
        <color indexed="63"/>
      </top>
      <bottom style="medium">
        <color indexed="8"/>
      </bottom>
    </border>
    <border>
      <left style="medium">
        <color indexed="8"/>
      </left>
      <right>
        <color indexed="63"/>
      </right>
      <top>
        <color indexed="63"/>
      </top>
      <bottom style="thin">
        <color indexed="8"/>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94">
    <xf numFmtId="0" fontId="0" fillId="0" borderId="0" xfId="0" applyAlignment="1">
      <alignment/>
    </xf>
    <xf numFmtId="0" fontId="0" fillId="0" borderId="0" xfId="0" applyFont="1" applyBorder="1"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xf>
    <xf numFmtId="0" fontId="1" fillId="0" borderId="0" xfId="0" applyNumberFormat="1" applyFont="1" applyFill="1" applyBorder="1" applyAlignment="1">
      <alignment/>
    </xf>
    <xf numFmtId="9" fontId="2" fillId="0" borderId="0" xfId="0" applyNumberFormat="1" applyFont="1" applyFill="1" applyBorder="1" applyAlignment="1">
      <alignment horizontal="center"/>
    </xf>
    <xf numFmtId="164" fontId="2" fillId="0" borderId="0" xfId="0" applyNumberFormat="1" applyFont="1" applyFill="1" applyBorder="1" applyAlignment="1">
      <alignment horizontal="center" vertical="top" wrapText="1"/>
    </xf>
    <xf numFmtId="3" fontId="2" fillId="0" borderId="0" xfId="0" applyNumberFormat="1" applyFont="1" applyFill="1" applyBorder="1" applyAlignment="1">
      <alignment/>
    </xf>
    <xf numFmtId="10" fontId="2" fillId="0" borderId="0" xfId="0" applyNumberFormat="1" applyFont="1" applyFill="1" applyBorder="1" applyAlignment="1">
      <alignment/>
    </xf>
    <xf numFmtId="9" fontId="3" fillId="0" borderId="0" xfId="0" applyNumberFormat="1" applyFont="1" applyFill="1" applyBorder="1" applyAlignment="1">
      <alignment horizontal="center"/>
    </xf>
    <xf numFmtId="0" fontId="4" fillId="0" borderId="0" xfId="0" applyNumberFormat="1" applyFont="1" applyFill="1" applyBorder="1" applyAlignment="1">
      <alignment/>
    </xf>
    <xf numFmtId="9" fontId="4" fillId="0" borderId="0" xfId="0" applyNumberFormat="1" applyFont="1" applyFill="1" applyBorder="1" applyAlignment="1">
      <alignment horizontal="center"/>
    </xf>
    <xf numFmtId="0" fontId="5" fillId="0" borderId="0" xfId="0" applyNumberFormat="1" applyFont="1" applyFill="1" applyBorder="1" applyAlignment="1">
      <alignment/>
    </xf>
    <xf numFmtId="164" fontId="4" fillId="0" borderId="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9" fontId="5" fillId="0" borderId="12" xfId="0" applyNumberFormat="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164" fontId="7" fillId="0" borderId="16" xfId="0" applyNumberFormat="1" applyFont="1" applyFill="1" applyBorder="1" applyAlignment="1">
      <alignment horizontal="center" vertical="center" wrapText="1"/>
    </xf>
    <xf numFmtId="0" fontId="7" fillId="33" borderId="15" xfId="0" applyNumberFormat="1" applyFont="1" applyFill="1" applyBorder="1" applyAlignment="1">
      <alignment horizontal="center" vertical="center" wrapText="1"/>
    </xf>
    <xf numFmtId="0" fontId="4" fillId="0" borderId="17" xfId="0" applyNumberFormat="1" applyFont="1" applyFill="1" applyBorder="1" applyAlignment="1">
      <alignment horizontal="left" vertical="top" wrapText="1"/>
    </xf>
    <xf numFmtId="0" fontId="4" fillId="0" borderId="18" xfId="0" applyNumberFormat="1" applyFont="1" applyFill="1" applyBorder="1" applyAlignment="1">
      <alignment horizontal="left" vertical="top" wrapText="1"/>
    </xf>
    <xf numFmtId="0" fontId="4" fillId="0" borderId="18" xfId="0" applyNumberFormat="1" applyFont="1" applyFill="1" applyBorder="1" applyAlignment="1">
      <alignment horizontal="justify" vertical="top" wrapText="1"/>
    </xf>
    <xf numFmtId="10" fontId="4" fillId="0" borderId="18" xfId="0" applyNumberFormat="1" applyFont="1" applyFill="1" applyBorder="1" applyAlignment="1">
      <alignment horizontal="center" vertical="top" wrapText="1"/>
    </xf>
    <xf numFmtId="165" fontId="4" fillId="0" borderId="19" xfId="0" applyNumberFormat="1" applyFont="1" applyFill="1" applyBorder="1" applyAlignment="1">
      <alignment horizontal="center" vertical="top"/>
    </xf>
    <xf numFmtId="164" fontId="4" fillId="0" borderId="20" xfId="0" applyNumberFormat="1" applyFont="1" applyFill="1" applyBorder="1" applyAlignment="1">
      <alignment horizontal="center" vertical="top"/>
    </xf>
    <xf numFmtId="164" fontId="4" fillId="0" borderId="21" xfId="0" applyNumberFormat="1" applyFont="1" applyFill="1" applyBorder="1" applyAlignment="1">
      <alignment horizontal="center" vertical="top"/>
    </xf>
    <xf numFmtId="9" fontId="4" fillId="0" borderId="20" xfId="0" applyNumberFormat="1" applyFont="1" applyFill="1" applyBorder="1" applyAlignment="1">
      <alignment horizontal="center" vertical="top"/>
    </xf>
    <xf numFmtId="165" fontId="4" fillId="0" borderId="21" xfId="0" applyNumberFormat="1" applyFont="1" applyFill="1" applyBorder="1" applyAlignment="1">
      <alignment horizontal="center" vertical="top"/>
    </xf>
    <xf numFmtId="0" fontId="4" fillId="0" borderId="21" xfId="0" applyNumberFormat="1" applyFont="1" applyFill="1" applyBorder="1" applyAlignment="1">
      <alignment horizontal="justify" vertical="top"/>
    </xf>
    <xf numFmtId="165" fontId="4" fillId="0" borderId="17" xfId="0" applyNumberFormat="1" applyFont="1" applyFill="1" applyBorder="1" applyAlignment="1">
      <alignment horizontal="center" vertical="top"/>
    </xf>
    <xf numFmtId="165" fontId="4" fillId="0" borderId="22" xfId="0" applyNumberFormat="1" applyFont="1" applyFill="1" applyBorder="1" applyAlignment="1">
      <alignment horizontal="center" vertical="top" wrapText="1"/>
    </xf>
    <xf numFmtId="165" fontId="5" fillId="33" borderId="23" xfId="0" applyNumberFormat="1" applyFont="1" applyFill="1" applyBorder="1" applyAlignment="1">
      <alignment horizontal="center" vertical="top" wrapText="1"/>
    </xf>
    <xf numFmtId="164" fontId="4" fillId="0" borderId="24" xfId="0" applyNumberFormat="1" applyFont="1" applyFill="1" applyBorder="1" applyAlignment="1">
      <alignment horizontal="center" vertical="top" wrapText="1"/>
    </xf>
    <xf numFmtId="165" fontId="4" fillId="33" borderId="23" xfId="0" applyNumberFormat="1" applyFont="1" applyFill="1" applyBorder="1" applyAlignment="1">
      <alignment horizontal="center" vertical="top" wrapText="1"/>
    </xf>
    <xf numFmtId="0" fontId="4" fillId="0" borderId="22" xfId="0" applyNumberFormat="1" applyFont="1" applyFill="1" applyBorder="1" applyAlignment="1">
      <alignment horizontal="left" vertical="top" wrapText="1"/>
    </xf>
    <xf numFmtId="0" fontId="4" fillId="0" borderId="25" xfId="0" applyNumberFormat="1" applyFont="1" applyFill="1" applyBorder="1" applyAlignment="1">
      <alignment horizontal="left" vertical="top" wrapText="1"/>
    </xf>
    <xf numFmtId="0" fontId="4" fillId="0" borderId="25" xfId="0" applyNumberFormat="1" applyFont="1" applyFill="1" applyBorder="1" applyAlignment="1">
      <alignment horizontal="justify" vertical="top" wrapText="1"/>
    </xf>
    <xf numFmtId="10" fontId="4" fillId="0" borderId="25" xfId="0" applyNumberFormat="1" applyFont="1" applyFill="1" applyBorder="1" applyAlignment="1">
      <alignment horizontal="center" vertical="top" wrapText="1"/>
    </xf>
    <xf numFmtId="165" fontId="4" fillId="0" borderId="22" xfId="0" applyNumberFormat="1" applyFont="1" applyFill="1" applyBorder="1" applyAlignment="1">
      <alignment horizontal="center" vertical="top"/>
    </xf>
    <xf numFmtId="165" fontId="5" fillId="33" borderId="26" xfId="0" applyNumberFormat="1" applyFont="1" applyFill="1" applyBorder="1" applyAlignment="1">
      <alignment horizontal="center" vertical="top" wrapText="1"/>
    </xf>
    <xf numFmtId="164" fontId="4" fillId="0" borderId="27" xfId="0" applyNumberFormat="1" applyFont="1" applyFill="1" applyBorder="1" applyAlignment="1">
      <alignment horizontal="center" vertical="top" wrapText="1"/>
    </xf>
    <xf numFmtId="9" fontId="4" fillId="33" borderId="26" xfId="0" applyNumberFormat="1" applyFont="1" applyFill="1" applyBorder="1" applyAlignment="1">
      <alignment horizontal="center" vertical="top" wrapText="1"/>
    </xf>
    <xf numFmtId="0" fontId="4" fillId="0" borderId="28" xfId="0" applyNumberFormat="1" applyFont="1" applyFill="1" applyBorder="1" applyAlignment="1">
      <alignment horizontal="justify" vertical="top"/>
    </xf>
    <xf numFmtId="165" fontId="4" fillId="33" borderId="26" xfId="0" applyNumberFormat="1" applyFont="1" applyFill="1" applyBorder="1" applyAlignment="1">
      <alignment horizontal="center" vertical="top" wrapText="1"/>
    </xf>
    <xf numFmtId="0" fontId="5" fillId="0" borderId="29" xfId="0" applyNumberFormat="1" applyFont="1" applyFill="1" applyBorder="1" applyAlignment="1">
      <alignment horizontal="left" vertical="top" wrapText="1"/>
    </xf>
    <xf numFmtId="0" fontId="5" fillId="0" borderId="30" xfId="0" applyNumberFormat="1" applyFont="1" applyFill="1" applyBorder="1" applyAlignment="1">
      <alignment horizontal="center" vertical="top" wrapText="1"/>
    </xf>
    <xf numFmtId="0" fontId="5" fillId="0" borderId="30" xfId="0" applyNumberFormat="1" applyFont="1" applyFill="1" applyBorder="1" applyAlignment="1">
      <alignment horizontal="left" vertical="top"/>
    </xf>
    <xf numFmtId="0" fontId="5" fillId="0" borderId="30" xfId="0" applyNumberFormat="1" applyFont="1" applyFill="1" applyBorder="1" applyAlignment="1">
      <alignment horizontal="justify" vertical="top" wrapText="1"/>
    </xf>
    <xf numFmtId="10" fontId="5" fillId="0" borderId="30" xfId="0" applyNumberFormat="1" applyFont="1" applyFill="1" applyBorder="1" applyAlignment="1">
      <alignment horizontal="center" vertical="top" wrapText="1"/>
    </xf>
    <xf numFmtId="164" fontId="4" fillId="0" borderId="31" xfId="0" applyNumberFormat="1" applyFont="1" applyFill="1" applyBorder="1" applyAlignment="1">
      <alignment horizontal="center" vertical="top"/>
    </xf>
    <xf numFmtId="164" fontId="4" fillId="0" borderId="32" xfId="0" applyNumberFormat="1" applyFont="1" applyFill="1" applyBorder="1" applyAlignment="1">
      <alignment horizontal="center" vertical="top"/>
    </xf>
    <xf numFmtId="9" fontId="5" fillId="0" borderId="31" xfId="0" applyNumberFormat="1" applyFont="1" applyFill="1" applyBorder="1" applyAlignment="1">
      <alignment horizontal="center" vertical="top"/>
    </xf>
    <xf numFmtId="165" fontId="5" fillId="0" borderId="32" xfId="0" applyNumberFormat="1" applyFont="1" applyFill="1" applyBorder="1" applyAlignment="1">
      <alignment horizontal="center" vertical="top"/>
    </xf>
    <xf numFmtId="0" fontId="5" fillId="0" borderId="32" xfId="0" applyNumberFormat="1" applyFont="1" applyFill="1" applyBorder="1" applyAlignment="1">
      <alignment horizontal="justify" vertical="top"/>
    </xf>
    <xf numFmtId="165" fontId="5" fillId="0" borderId="29" xfId="0" applyNumberFormat="1" applyFont="1" applyFill="1" applyBorder="1" applyAlignment="1">
      <alignment horizontal="center" vertical="top"/>
    </xf>
    <xf numFmtId="165" fontId="5" fillId="0" borderId="29" xfId="0" applyNumberFormat="1" applyFont="1" applyFill="1" applyBorder="1" applyAlignment="1">
      <alignment horizontal="center" vertical="top" wrapText="1"/>
    </xf>
    <xf numFmtId="165" fontId="5" fillId="33" borderId="33" xfId="0" applyNumberFormat="1" applyFont="1" applyFill="1" applyBorder="1" applyAlignment="1">
      <alignment horizontal="center" vertical="top"/>
    </xf>
    <xf numFmtId="164" fontId="5" fillId="0" borderId="34" xfId="0" applyNumberFormat="1" applyFont="1" applyFill="1" applyBorder="1" applyAlignment="1">
      <alignment horizontal="center" vertical="top" wrapText="1"/>
    </xf>
    <xf numFmtId="3" fontId="4" fillId="0" borderId="25" xfId="0" applyNumberFormat="1" applyFont="1" applyFill="1" applyBorder="1" applyAlignment="1">
      <alignment vertical="top" wrapText="1"/>
    </xf>
    <xf numFmtId="166" fontId="4" fillId="0" borderId="18" xfId="0" applyNumberFormat="1" applyFont="1" applyFill="1" applyBorder="1" applyAlignment="1">
      <alignment horizontal="justify" vertical="top" wrapText="1"/>
    </xf>
    <xf numFmtId="165" fontId="4" fillId="0" borderId="35" xfId="0" applyNumberFormat="1" applyFont="1" applyFill="1" applyBorder="1" applyAlignment="1">
      <alignment horizontal="center" vertical="top"/>
    </xf>
    <xf numFmtId="3" fontId="4" fillId="0" borderId="25" xfId="0" applyNumberFormat="1" applyFont="1" applyFill="1" applyBorder="1" applyAlignment="1">
      <alignment horizontal="justify" vertical="top" wrapText="1"/>
    </xf>
    <xf numFmtId="164" fontId="4" fillId="0" borderId="36" xfId="0" applyNumberFormat="1" applyFont="1" applyFill="1" applyBorder="1" applyAlignment="1">
      <alignment horizontal="center" vertical="top"/>
    </xf>
    <xf numFmtId="164" fontId="4" fillId="0" borderId="28" xfId="0" applyNumberFormat="1" applyFont="1" applyFill="1" applyBorder="1" applyAlignment="1">
      <alignment horizontal="center" vertical="top"/>
    </xf>
    <xf numFmtId="9" fontId="4" fillId="0" borderId="36" xfId="0" applyNumberFormat="1" applyFont="1" applyFill="1" applyBorder="1" applyAlignment="1">
      <alignment horizontal="center" vertical="top"/>
    </xf>
    <xf numFmtId="165" fontId="4" fillId="0" borderId="28" xfId="0" applyNumberFormat="1" applyFont="1" applyFill="1" applyBorder="1" applyAlignment="1">
      <alignment horizontal="center" vertical="top"/>
    </xf>
    <xf numFmtId="9" fontId="5" fillId="0" borderId="30" xfId="0" applyNumberFormat="1" applyFont="1" applyFill="1" applyBorder="1" applyAlignment="1">
      <alignment horizontal="justify" vertical="top" wrapText="1"/>
    </xf>
    <xf numFmtId="165" fontId="5" fillId="0" borderId="37" xfId="0" applyNumberFormat="1" applyFont="1" applyFill="1" applyBorder="1" applyAlignment="1">
      <alignment horizontal="center" vertical="top"/>
    </xf>
    <xf numFmtId="165" fontId="5" fillId="33" borderId="33" xfId="0" applyNumberFormat="1" applyFont="1" applyFill="1" applyBorder="1" applyAlignment="1">
      <alignment horizontal="center"/>
    </xf>
    <xf numFmtId="10" fontId="4" fillId="0" borderId="0" xfId="0" applyNumberFormat="1" applyFont="1" applyFill="1" applyBorder="1" applyAlignment="1">
      <alignment/>
    </xf>
    <xf numFmtId="0" fontId="5" fillId="0" borderId="21" xfId="0" applyNumberFormat="1" applyFont="1" applyFill="1" applyBorder="1" applyAlignment="1">
      <alignment horizontal="justify" vertical="top"/>
    </xf>
    <xf numFmtId="0" fontId="4" fillId="0" borderId="28" xfId="0" applyNumberFormat="1" applyFont="1" applyFill="1" applyBorder="1" applyAlignment="1">
      <alignment horizontal="justify" vertical="top" wrapText="1"/>
    </xf>
    <xf numFmtId="0" fontId="4" fillId="0" borderId="38" xfId="0" applyNumberFormat="1" applyFont="1" applyFill="1" applyBorder="1" applyAlignment="1">
      <alignment horizontal="left" vertical="top" wrapText="1"/>
    </xf>
    <xf numFmtId="0" fontId="4" fillId="0" borderId="39" xfId="0" applyNumberFormat="1" applyFont="1" applyFill="1" applyBorder="1" applyAlignment="1">
      <alignment horizontal="left" vertical="top" wrapText="1"/>
    </xf>
    <xf numFmtId="0" fontId="4" fillId="0" borderId="39" xfId="0" applyNumberFormat="1" applyFont="1" applyFill="1" applyBorder="1" applyAlignment="1">
      <alignment horizontal="justify" vertical="top" wrapText="1"/>
    </xf>
    <xf numFmtId="10" fontId="4" fillId="0" borderId="39" xfId="0" applyNumberFormat="1" applyFont="1" applyFill="1" applyBorder="1" applyAlignment="1">
      <alignment horizontal="center" vertical="top" wrapText="1"/>
    </xf>
    <xf numFmtId="165" fontId="4" fillId="0" borderId="40" xfId="0" applyNumberFormat="1" applyFont="1" applyFill="1" applyBorder="1" applyAlignment="1">
      <alignment horizontal="center" vertical="top"/>
    </xf>
    <xf numFmtId="164" fontId="4" fillId="0" borderId="41" xfId="0" applyNumberFormat="1" applyFont="1" applyFill="1" applyBorder="1" applyAlignment="1">
      <alignment horizontal="center" vertical="top"/>
    </xf>
    <xf numFmtId="164" fontId="4" fillId="0" borderId="42" xfId="0" applyNumberFormat="1" applyFont="1" applyFill="1" applyBorder="1" applyAlignment="1">
      <alignment horizontal="center" vertical="top"/>
    </xf>
    <xf numFmtId="9" fontId="4" fillId="0" borderId="41" xfId="0" applyNumberFormat="1" applyFont="1" applyFill="1" applyBorder="1" applyAlignment="1">
      <alignment horizontal="center" vertical="top"/>
    </xf>
    <xf numFmtId="165" fontId="4" fillId="0" borderId="42" xfId="0" applyNumberFormat="1" applyFont="1" applyFill="1" applyBorder="1" applyAlignment="1">
      <alignment horizontal="center" vertical="top"/>
    </xf>
    <xf numFmtId="0" fontId="4" fillId="0" borderId="42" xfId="0" applyNumberFormat="1" applyFont="1" applyFill="1" applyBorder="1" applyAlignment="1">
      <alignment horizontal="justify" vertical="top"/>
    </xf>
    <xf numFmtId="165" fontId="5" fillId="33" borderId="43" xfId="0" applyNumberFormat="1" applyFont="1" applyFill="1" applyBorder="1" applyAlignment="1">
      <alignment horizontal="center" vertical="top" wrapText="1"/>
    </xf>
    <xf numFmtId="164" fontId="4" fillId="0" borderId="44" xfId="0" applyNumberFormat="1" applyFont="1" applyFill="1" applyBorder="1" applyAlignment="1">
      <alignment horizontal="center" vertical="top" wrapText="1"/>
    </xf>
    <xf numFmtId="165" fontId="4" fillId="33" borderId="43" xfId="0" applyNumberFormat="1" applyFont="1" applyFill="1" applyBorder="1" applyAlignment="1">
      <alignment horizontal="center" vertical="top" wrapText="1"/>
    </xf>
    <xf numFmtId="0" fontId="5" fillId="0" borderId="45" xfId="0" applyNumberFormat="1" applyFont="1" applyFill="1" applyBorder="1" applyAlignment="1">
      <alignment horizontal="justify" vertical="top" wrapText="1"/>
    </xf>
    <xf numFmtId="165" fontId="4" fillId="0" borderId="17" xfId="0" applyNumberFormat="1" applyFont="1" applyFill="1" applyBorder="1" applyAlignment="1">
      <alignment horizontal="center" vertical="top" wrapText="1"/>
    </xf>
    <xf numFmtId="9" fontId="4" fillId="0" borderId="21" xfId="0" applyNumberFormat="1" applyFont="1" applyFill="1" applyBorder="1" applyAlignment="1">
      <alignment horizontal="center" vertical="top"/>
    </xf>
    <xf numFmtId="165" fontId="4" fillId="0" borderId="46" xfId="0" applyNumberFormat="1" applyFont="1" applyFill="1" applyBorder="1" applyAlignment="1">
      <alignment horizontal="center" vertical="top"/>
    </xf>
    <xf numFmtId="165" fontId="4" fillId="0" borderId="47" xfId="0" applyNumberFormat="1" applyFont="1" applyFill="1" applyBorder="1" applyAlignment="1">
      <alignment horizontal="center" vertical="top" wrapText="1"/>
    </xf>
    <xf numFmtId="0" fontId="4" fillId="0" borderId="21" xfId="0" applyNumberFormat="1" applyFont="1" applyFill="1" applyBorder="1" applyAlignment="1">
      <alignment horizontal="justify" vertical="top" wrapText="1"/>
    </xf>
    <xf numFmtId="0" fontId="5" fillId="0" borderId="28" xfId="0" applyNumberFormat="1" applyFont="1" applyFill="1" applyBorder="1" applyAlignment="1">
      <alignment horizontal="justify" vertical="top"/>
    </xf>
    <xf numFmtId="165" fontId="4" fillId="0" borderId="25" xfId="0" applyNumberFormat="1" applyFont="1" applyFill="1" applyBorder="1" applyAlignment="1">
      <alignment horizontal="center" vertical="top"/>
    </xf>
    <xf numFmtId="164" fontId="4" fillId="0" borderId="0" xfId="0" applyNumberFormat="1" applyFont="1" applyFill="1" applyBorder="1" applyAlignment="1">
      <alignment horizontal="center" vertical="top"/>
    </xf>
    <xf numFmtId="164" fontId="4" fillId="0" borderId="48" xfId="0" applyNumberFormat="1" applyFont="1" applyFill="1" applyBorder="1" applyAlignment="1">
      <alignment horizontal="center" vertical="top"/>
    </xf>
    <xf numFmtId="9" fontId="4" fillId="0" borderId="0" xfId="0" applyNumberFormat="1" applyFont="1" applyFill="1" applyBorder="1" applyAlignment="1">
      <alignment horizontal="center" vertical="top"/>
    </xf>
    <xf numFmtId="165" fontId="4" fillId="0" borderId="48" xfId="0" applyNumberFormat="1" applyFont="1" applyFill="1" applyBorder="1" applyAlignment="1">
      <alignment horizontal="center" vertical="top"/>
    </xf>
    <xf numFmtId="3" fontId="4" fillId="0" borderId="27" xfId="0" applyNumberFormat="1" applyFont="1" applyFill="1" applyBorder="1" applyAlignment="1">
      <alignment horizontal="center" vertical="top" wrapText="1"/>
    </xf>
    <xf numFmtId="3" fontId="5" fillId="0" borderId="27" xfId="0" applyNumberFormat="1" applyFont="1" applyFill="1" applyBorder="1" applyAlignment="1">
      <alignment horizontal="center" vertical="top" wrapText="1"/>
    </xf>
    <xf numFmtId="165" fontId="5" fillId="34" borderId="26" xfId="0" applyNumberFormat="1" applyFont="1" applyFill="1" applyBorder="1" applyAlignment="1">
      <alignment horizontal="center" vertical="top" wrapText="1"/>
    </xf>
    <xf numFmtId="165" fontId="4" fillId="35" borderId="26" xfId="0" applyNumberFormat="1" applyFont="1" applyFill="1" applyBorder="1" applyAlignment="1">
      <alignment horizontal="center" vertical="top" wrapText="1"/>
    </xf>
    <xf numFmtId="0" fontId="8" fillId="0" borderId="28" xfId="0" applyNumberFormat="1" applyFont="1" applyFill="1" applyBorder="1" applyAlignment="1">
      <alignment horizontal="justify" vertical="top"/>
    </xf>
    <xf numFmtId="0" fontId="4" fillId="0" borderId="33" xfId="0" applyNumberFormat="1" applyFont="1" applyFill="1" applyBorder="1" applyAlignment="1">
      <alignment horizontal="justify" vertical="top"/>
    </xf>
    <xf numFmtId="0" fontId="8" fillId="0" borderId="26" xfId="0" applyNumberFormat="1" applyFont="1" applyFill="1" applyBorder="1" applyAlignment="1">
      <alignment horizontal="justify" vertical="top"/>
    </xf>
    <xf numFmtId="165" fontId="4" fillId="0" borderId="38" xfId="0" applyNumberFormat="1" applyFont="1" applyFill="1" applyBorder="1" applyAlignment="1">
      <alignment horizontal="center" vertical="top"/>
    </xf>
    <xf numFmtId="0" fontId="4" fillId="0" borderId="26" xfId="0" applyNumberFormat="1" applyFont="1" applyFill="1" applyBorder="1" applyAlignment="1">
      <alignment horizontal="justify" vertical="top"/>
    </xf>
    <xf numFmtId="9" fontId="4" fillId="0" borderId="18" xfId="0" applyNumberFormat="1" applyFont="1" applyFill="1" applyBorder="1" applyAlignment="1">
      <alignment horizontal="justify" vertical="top" wrapText="1"/>
    </xf>
    <xf numFmtId="167" fontId="4" fillId="0" borderId="0" xfId="0" applyNumberFormat="1" applyFont="1" applyFill="1" applyBorder="1" applyAlignment="1">
      <alignment/>
    </xf>
    <xf numFmtId="9" fontId="4" fillId="0" borderId="25" xfId="0" applyNumberFormat="1" applyFont="1" applyFill="1" applyBorder="1" applyAlignment="1">
      <alignment horizontal="justify" vertical="top" wrapText="1"/>
    </xf>
    <xf numFmtId="0" fontId="10" fillId="0" borderId="21" xfId="0" applyNumberFormat="1" applyFont="1" applyFill="1" applyBorder="1" applyAlignment="1">
      <alignment horizontal="justify" vertical="top" wrapText="1"/>
    </xf>
    <xf numFmtId="10" fontId="4" fillId="0" borderId="25" xfId="0" applyNumberFormat="1" applyFont="1" applyFill="1" applyBorder="1" applyAlignment="1">
      <alignment horizontal="justify" vertical="top" wrapText="1"/>
    </xf>
    <xf numFmtId="165" fontId="5" fillId="33" borderId="33" xfId="0" applyNumberFormat="1" applyFont="1" applyFill="1" applyBorder="1" applyAlignment="1">
      <alignment horizontal="center" vertical="top" wrapText="1"/>
    </xf>
    <xf numFmtId="3" fontId="4" fillId="0" borderId="18" xfId="0" applyNumberFormat="1" applyFont="1" applyFill="1" applyBorder="1" applyAlignment="1">
      <alignment horizontal="justify" vertical="top" wrapText="1"/>
    </xf>
    <xf numFmtId="0" fontId="5" fillId="0" borderId="49" xfId="0" applyNumberFormat="1" applyFont="1" applyFill="1" applyBorder="1" applyAlignment="1">
      <alignment horizontal="justify" vertical="top"/>
    </xf>
    <xf numFmtId="0" fontId="5" fillId="0" borderId="26" xfId="0" applyNumberFormat="1" applyFont="1" applyFill="1" applyBorder="1" applyAlignment="1">
      <alignment horizontal="justify" vertical="top"/>
    </xf>
    <xf numFmtId="164" fontId="4" fillId="0" borderId="18" xfId="0" applyNumberFormat="1" applyFont="1" applyFill="1" applyBorder="1" applyAlignment="1">
      <alignment horizontal="center" vertical="top"/>
    </xf>
    <xf numFmtId="164" fontId="4" fillId="0" borderId="50" xfId="0" applyNumberFormat="1" applyFont="1" applyFill="1" applyBorder="1" applyAlignment="1">
      <alignment horizontal="center" vertical="top" wrapText="1"/>
    </xf>
    <xf numFmtId="165" fontId="4" fillId="33" borderId="49" xfId="0" applyNumberFormat="1" applyFont="1" applyFill="1" applyBorder="1" applyAlignment="1">
      <alignment horizontal="center" vertical="top" wrapText="1"/>
    </xf>
    <xf numFmtId="0" fontId="4" fillId="0" borderId="51" xfId="0" applyNumberFormat="1" applyFont="1" applyFill="1" applyBorder="1" applyAlignment="1">
      <alignment horizontal="left" vertical="top" wrapText="1"/>
    </xf>
    <xf numFmtId="0" fontId="4" fillId="0" borderId="52" xfId="0" applyNumberFormat="1" applyFont="1" applyFill="1" applyBorder="1" applyAlignment="1">
      <alignment horizontal="left" vertical="top" wrapText="1"/>
    </xf>
    <xf numFmtId="0" fontId="4" fillId="0" borderId="52" xfId="0" applyNumberFormat="1" applyFont="1" applyFill="1" applyBorder="1" applyAlignment="1">
      <alignment horizontal="justify" vertical="top" wrapText="1"/>
    </xf>
    <xf numFmtId="10" fontId="4" fillId="0" borderId="52" xfId="0" applyNumberFormat="1" applyFont="1" applyFill="1" applyBorder="1" applyAlignment="1">
      <alignment horizontal="center" vertical="top" wrapText="1"/>
    </xf>
    <xf numFmtId="165" fontId="4" fillId="0" borderId="53" xfId="0" applyNumberFormat="1" applyFont="1" applyFill="1" applyBorder="1" applyAlignment="1">
      <alignment horizontal="center" vertical="top"/>
    </xf>
    <xf numFmtId="9" fontId="4" fillId="0" borderId="52" xfId="0" applyNumberFormat="1" applyFont="1" applyFill="1" applyBorder="1" applyAlignment="1">
      <alignment horizontal="justify" vertical="top" wrapText="1"/>
    </xf>
    <xf numFmtId="0" fontId="4" fillId="0" borderId="48" xfId="0" applyNumberFormat="1" applyFont="1" applyFill="1" applyBorder="1" applyAlignment="1">
      <alignment horizontal="justify" vertical="top"/>
    </xf>
    <xf numFmtId="165" fontId="4" fillId="0" borderId="51" xfId="0" applyNumberFormat="1" applyFont="1" applyFill="1" applyBorder="1" applyAlignment="1">
      <alignment horizontal="center" vertical="top"/>
    </xf>
    <xf numFmtId="165" fontId="5" fillId="33" borderId="54" xfId="0" applyNumberFormat="1" applyFont="1" applyFill="1" applyBorder="1" applyAlignment="1">
      <alignment horizontal="center" vertical="top" wrapText="1"/>
    </xf>
    <xf numFmtId="164" fontId="4" fillId="0" borderId="55" xfId="0" applyNumberFormat="1" applyFont="1" applyFill="1" applyBorder="1" applyAlignment="1">
      <alignment horizontal="center" vertical="top" wrapText="1"/>
    </xf>
    <xf numFmtId="165" fontId="4" fillId="33" borderId="54" xfId="0" applyNumberFormat="1" applyFont="1" applyFill="1" applyBorder="1" applyAlignment="1">
      <alignment horizontal="center" vertical="top" wrapText="1"/>
    </xf>
    <xf numFmtId="0" fontId="5" fillId="0" borderId="48" xfId="0" applyNumberFormat="1" applyFont="1" applyFill="1" applyBorder="1" applyAlignment="1">
      <alignment horizontal="justify" vertical="top"/>
    </xf>
    <xf numFmtId="0" fontId="4" fillId="0" borderId="56" xfId="0" applyNumberFormat="1" applyFont="1" applyFill="1" applyBorder="1" applyAlignment="1">
      <alignment horizontal="center" vertical="top" wrapText="1"/>
    </xf>
    <xf numFmtId="0" fontId="4" fillId="0" borderId="14" xfId="0" applyNumberFormat="1" applyFont="1" applyFill="1" applyBorder="1" applyAlignment="1">
      <alignment horizontal="justify" vertical="top" wrapText="1"/>
    </xf>
    <xf numFmtId="0" fontId="4" fillId="0" borderId="14" xfId="0" applyNumberFormat="1" applyFont="1" applyFill="1" applyBorder="1" applyAlignment="1">
      <alignment/>
    </xf>
    <xf numFmtId="10" fontId="4" fillId="0" borderId="14" xfId="0" applyNumberFormat="1" applyFont="1" applyFill="1" applyBorder="1" applyAlignment="1">
      <alignment horizontal="center"/>
    </xf>
    <xf numFmtId="9" fontId="4" fillId="0" borderId="14" xfId="0" applyNumberFormat="1" applyFont="1" applyFill="1" applyBorder="1" applyAlignment="1">
      <alignment horizontal="center"/>
    </xf>
    <xf numFmtId="165" fontId="4" fillId="0" borderId="14" xfId="0" applyNumberFormat="1" applyFont="1" applyFill="1" applyBorder="1" applyAlignment="1">
      <alignment horizontal="center" vertical="top"/>
    </xf>
    <xf numFmtId="164" fontId="4" fillId="0" borderId="14" xfId="0" applyNumberFormat="1" applyFont="1" applyFill="1" applyBorder="1" applyAlignment="1">
      <alignment horizontal="center" vertical="top"/>
    </xf>
    <xf numFmtId="9" fontId="4" fillId="0" borderId="14" xfId="0" applyNumberFormat="1" applyFont="1" applyFill="1" applyBorder="1" applyAlignment="1">
      <alignment horizontal="center" vertical="top"/>
    </xf>
    <xf numFmtId="0" fontId="4" fillId="0" borderId="14" xfId="0" applyNumberFormat="1" applyFont="1" applyFill="1" applyBorder="1" applyAlignment="1">
      <alignment horizontal="justify" vertical="top"/>
    </xf>
    <xf numFmtId="165" fontId="4" fillId="0" borderId="14" xfId="0" applyNumberFormat="1" applyFont="1" applyFill="1" applyBorder="1" applyAlignment="1">
      <alignment horizontal="center" vertical="top" wrapText="1"/>
    </xf>
    <xf numFmtId="165" fontId="5" fillId="33" borderId="16" xfId="0" applyNumberFormat="1" applyFont="1" applyFill="1" applyBorder="1" applyAlignment="1">
      <alignment horizontal="center" vertical="top" wrapText="1"/>
    </xf>
    <xf numFmtId="164" fontId="4" fillId="0" borderId="16" xfId="0" applyNumberFormat="1" applyFont="1" applyFill="1" applyBorder="1" applyAlignment="1">
      <alignment horizontal="center" vertical="top" wrapText="1"/>
    </xf>
    <xf numFmtId="165" fontId="4" fillId="33" borderId="16" xfId="0" applyNumberFormat="1" applyFont="1" applyFill="1" applyBorder="1" applyAlignment="1">
      <alignment horizontal="center" vertical="top" wrapText="1"/>
    </xf>
    <xf numFmtId="0" fontId="5" fillId="0" borderId="45" xfId="0" applyNumberFormat="1" applyFont="1" applyFill="1" applyBorder="1" applyAlignment="1">
      <alignment horizontal="center" vertical="center" wrapText="1"/>
    </xf>
    <xf numFmtId="0" fontId="5" fillId="0" borderId="45" xfId="0" applyNumberFormat="1" applyFont="1" applyFill="1" applyBorder="1" applyAlignment="1">
      <alignment horizontal="justify" vertical="center"/>
    </xf>
    <xf numFmtId="10" fontId="5" fillId="0" borderId="45" xfId="0" applyNumberFormat="1" applyFont="1" applyFill="1" applyBorder="1" applyAlignment="1">
      <alignment horizontal="center" vertical="center"/>
    </xf>
    <xf numFmtId="9" fontId="5" fillId="0" borderId="45" xfId="0" applyNumberFormat="1" applyFont="1" applyFill="1" applyBorder="1" applyAlignment="1">
      <alignment horizontal="center" vertical="center"/>
    </xf>
    <xf numFmtId="165" fontId="5" fillId="0" borderId="57" xfId="0" applyNumberFormat="1" applyFont="1" applyFill="1" applyBorder="1" applyAlignment="1">
      <alignment horizontal="center" vertical="center"/>
    </xf>
    <xf numFmtId="164" fontId="4" fillId="0" borderId="58" xfId="0" applyNumberFormat="1" applyFont="1" applyFill="1" applyBorder="1" applyAlignment="1">
      <alignment horizontal="center" vertical="center"/>
    </xf>
    <xf numFmtId="164" fontId="4" fillId="0" borderId="12" xfId="0" applyNumberFormat="1" applyFont="1" applyFill="1" applyBorder="1" applyAlignment="1">
      <alignment horizontal="center" vertical="center"/>
    </xf>
    <xf numFmtId="9" fontId="5" fillId="0" borderId="58" xfId="0" applyNumberFormat="1" applyFont="1" applyFill="1" applyBorder="1" applyAlignment="1">
      <alignment horizontal="center" vertical="center"/>
    </xf>
    <xf numFmtId="165" fontId="5" fillId="0" borderId="11" xfId="0" applyNumberFormat="1" applyFont="1" applyFill="1" applyBorder="1" applyAlignment="1">
      <alignment horizontal="center" vertical="top"/>
    </xf>
    <xf numFmtId="0" fontId="5" fillId="0" borderId="59" xfId="0" applyNumberFormat="1" applyFont="1" applyFill="1" applyBorder="1" applyAlignment="1">
      <alignment horizontal="justify" vertical="center"/>
    </xf>
    <xf numFmtId="165" fontId="5" fillId="0" borderId="60" xfId="0" applyNumberFormat="1" applyFont="1" applyFill="1" applyBorder="1" applyAlignment="1">
      <alignment horizontal="center" vertical="center"/>
    </xf>
    <xf numFmtId="165" fontId="4" fillId="0" borderId="60" xfId="0" applyNumberFormat="1" applyFont="1" applyFill="1" applyBorder="1" applyAlignment="1">
      <alignment horizontal="center" vertical="center" wrapText="1"/>
    </xf>
    <xf numFmtId="165" fontId="5" fillId="33" borderId="61" xfId="0" applyNumberFormat="1" applyFont="1" applyFill="1" applyBorder="1" applyAlignment="1">
      <alignment horizontal="center" vertical="center"/>
    </xf>
    <xf numFmtId="164" fontId="5" fillId="0" borderId="62" xfId="0" applyNumberFormat="1" applyFont="1" applyFill="1" applyBorder="1" applyAlignment="1">
      <alignment horizontal="center" vertical="top" wrapText="1"/>
    </xf>
    <xf numFmtId="0" fontId="5" fillId="0" borderId="0" xfId="0" applyNumberFormat="1" applyFont="1" applyFill="1" applyBorder="1" applyAlignment="1">
      <alignment vertical="center"/>
    </xf>
    <xf numFmtId="0" fontId="4" fillId="0" borderId="0" xfId="0" applyNumberFormat="1" applyFont="1" applyFill="1" applyBorder="1" applyAlignment="1">
      <alignment horizontal="justify" vertical="top" wrapText="1"/>
    </xf>
    <xf numFmtId="0" fontId="4" fillId="0" borderId="0" xfId="0" applyNumberFormat="1" applyFont="1" applyFill="1" applyBorder="1" applyAlignment="1">
      <alignment horizontal="justify" vertical="top"/>
    </xf>
    <xf numFmtId="165" fontId="4" fillId="0" borderId="0" xfId="0" applyNumberFormat="1" applyFont="1" applyFill="1" applyBorder="1" applyAlignment="1">
      <alignment horizontal="center" vertical="top"/>
    </xf>
    <xf numFmtId="0" fontId="3" fillId="0" borderId="0" xfId="0" applyNumberFormat="1" applyFont="1" applyFill="1" applyBorder="1" applyAlignment="1">
      <alignment/>
    </xf>
    <xf numFmtId="0" fontId="4" fillId="0" borderId="0" xfId="0" applyNumberFormat="1" applyFont="1" applyFill="1" applyBorder="1" applyAlignment="1">
      <alignment horizontal="center"/>
    </xf>
    <xf numFmtId="0" fontId="11" fillId="0" borderId="0" xfId="0" applyNumberFormat="1" applyFont="1" applyFill="1" applyBorder="1" applyAlignment="1">
      <alignment horizontal="left"/>
    </xf>
    <xf numFmtId="0" fontId="12" fillId="0" borderId="0" xfId="0" applyNumberFormat="1" applyFont="1" applyFill="1" applyBorder="1" applyAlignment="1">
      <alignment/>
    </xf>
    <xf numFmtId="0" fontId="12" fillId="0" borderId="0" xfId="0" applyNumberFormat="1" applyFont="1" applyFill="1" applyBorder="1" applyAlignment="1">
      <alignment horizontal="right"/>
    </xf>
    <xf numFmtId="0" fontId="11" fillId="0" borderId="25" xfId="0" applyNumberFormat="1" applyFont="1" applyFill="1" applyBorder="1" applyAlignment="1">
      <alignment horizontal="center" vertical="center" wrapText="1"/>
    </xf>
    <xf numFmtId="0" fontId="11" fillId="0" borderId="0" xfId="0" applyNumberFormat="1" applyFont="1" applyFill="1" applyBorder="1" applyAlignment="1">
      <alignment/>
    </xf>
    <xf numFmtId="0" fontId="12" fillId="0" borderId="25" xfId="0" applyNumberFormat="1" applyFont="1" applyFill="1" applyBorder="1" applyAlignment="1">
      <alignment/>
    </xf>
    <xf numFmtId="0" fontId="12" fillId="0" borderId="25" xfId="0" applyNumberFormat="1" applyFont="1" applyFill="1" applyBorder="1" applyAlignment="1">
      <alignment horizontal="center" vertical="top" wrapText="1"/>
    </xf>
    <xf numFmtId="3" fontId="12" fillId="0" borderId="25" xfId="0" applyNumberFormat="1" applyFont="1" applyFill="1" applyBorder="1" applyAlignment="1">
      <alignment vertical="center" wrapText="1"/>
    </xf>
    <xf numFmtId="0" fontId="2" fillId="0" borderId="25" xfId="0" applyNumberFormat="1" applyFont="1" applyFill="1" applyBorder="1" applyAlignment="1">
      <alignment horizontal="left" vertical="top" wrapText="1"/>
    </xf>
    <xf numFmtId="3" fontId="2" fillId="0" borderId="25" xfId="0" applyNumberFormat="1" applyFont="1" applyFill="1" applyBorder="1" applyAlignment="1">
      <alignment horizontal="right" vertical="center" wrapText="1"/>
    </xf>
    <xf numFmtId="165" fontId="2" fillId="0" borderId="25" xfId="0" applyNumberFormat="1" applyFont="1" applyFill="1" applyBorder="1" applyAlignment="1">
      <alignment horizontal="center" vertical="center"/>
    </xf>
    <xf numFmtId="165" fontId="2" fillId="0" borderId="25" xfId="0" applyNumberFormat="1" applyFont="1" applyFill="1" applyBorder="1" applyAlignment="1">
      <alignment horizontal="center" vertical="center" wrapText="1"/>
    </xf>
    <xf numFmtId="0" fontId="2" fillId="0" borderId="25" xfId="0" applyNumberFormat="1" applyFont="1" applyFill="1" applyBorder="1" applyAlignment="1">
      <alignment horizontal="justify" vertical="top" wrapText="1"/>
    </xf>
    <xf numFmtId="0" fontId="2" fillId="0" borderId="25" xfId="0" applyNumberFormat="1" applyFont="1" applyFill="1" applyBorder="1" applyAlignment="1">
      <alignment horizontal="center" vertical="center"/>
    </xf>
    <xf numFmtId="3" fontId="2" fillId="0" borderId="25" xfId="0" applyNumberFormat="1" applyFont="1" applyFill="1" applyBorder="1" applyAlignment="1">
      <alignment horizontal="center" vertical="center" wrapText="1"/>
    </xf>
    <xf numFmtId="165" fontId="1" fillId="0" borderId="25" xfId="0" applyNumberFormat="1" applyFont="1" applyFill="1" applyBorder="1" applyAlignment="1">
      <alignment horizontal="center" vertical="center"/>
    </xf>
    <xf numFmtId="0" fontId="1" fillId="0" borderId="25" xfId="0" applyNumberFormat="1" applyFont="1" applyFill="1" applyBorder="1" applyAlignment="1">
      <alignment horizontal="left" vertical="center" wrapText="1"/>
    </xf>
    <xf numFmtId="3" fontId="1" fillId="0" borderId="25"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4" fillId="0" borderId="30" xfId="0" applyNumberFormat="1" applyFont="1" applyFill="1" applyBorder="1" applyAlignment="1">
      <alignment horizontal="justify" vertical="top" wrapText="1"/>
    </xf>
    <xf numFmtId="0" fontId="5" fillId="0" borderId="30" xfId="0" applyNumberFormat="1" applyFont="1" applyFill="1" applyBorder="1" applyAlignment="1">
      <alignment horizontal="justify" vertical="top"/>
    </xf>
    <xf numFmtId="0" fontId="5" fillId="0" borderId="30" xfId="0" applyNumberFormat="1" applyFont="1" applyFill="1" applyBorder="1" applyAlignment="1">
      <alignment horizontal="justify" vertical="top" wrapText="1"/>
    </xf>
    <xf numFmtId="0" fontId="5" fillId="0" borderId="60" xfId="0" applyNumberFormat="1"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22"/>
  <sheetViews>
    <sheetView zoomScale="110" zoomScaleNormal="110" zoomScalePageLayoutView="0" workbookViewId="0" topLeftCell="E178">
      <selection activeCell="M180" sqref="M180"/>
    </sheetView>
  </sheetViews>
  <sheetFormatPr defaultColWidth="35.57421875" defaultRowHeight="12.75"/>
  <cols>
    <col min="1" max="1" width="4.8515625" style="1" customWidth="1"/>
    <col min="2" max="2" width="8.57421875" style="1" customWidth="1"/>
    <col min="3" max="3" width="11.8515625" style="1" customWidth="1"/>
    <col min="4" max="4" width="18.7109375" style="1" customWidth="1"/>
    <col min="5" max="5" width="8.28125" style="1" customWidth="1"/>
    <col min="6" max="6" width="14.7109375" style="1" customWidth="1"/>
    <col min="7" max="7" width="7.8515625" style="1" customWidth="1"/>
    <col min="8" max="8" width="17.421875" style="1" customWidth="1"/>
    <col min="9" max="12" width="0" style="1" hidden="1" customWidth="1"/>
    <col min="13" max="13" width="71.00390625" style="1" customWidth="1"/>
    <col min="14" max="14" width="7.7109375" style="1" customWidth="1"/>
    <col min="15" max="15" width="8.00390625" style="1" customWidth="1"/>
    <col min="16" max="16" width="7.7109375" style="1" customWidth="1"/>
    <col min="17" max="17" width="8.8515625" style="1" customWidth="1"/>
    <col min="18" max="18" width="7.8515625" style="1" customWidth="1"/>
    <col min="19" max="19" width="18.28125" style="1" customWidth="1"/>
    <col min="20" max="255" width="35.57421875" style="1" customWidth="1"/>
  </cols>
  <sheetData>
    <row r="1" spans="1:256" s="3" customFormat="1" ht="12.75">
      <c r="A1" s="2" t="s">
        <v>0</v>
      </c>
      <c r="C1" s="4"/>
      <c r="D1" s="4"/>
      <c r="E1" s="4"/>
      <c r="F1" s="4"/>
      <c r="G1" s="5"/>
      <c r="H1" s="4" t="s">
        <v>1</v>
      </c>
      <c r="I1" s="5"/>
      <c r="J1" s="5"/>
      <c r="K1" s="5"/>
      <c r="L1" s="5"/>
      <c r="N1" s="5"/>
      <c r="O1" s="4"/>
      <c r="P1" s="4"/>
      <c r="Q1" s="6"/>
      <c r="IU1" s="1"/>
      <c r="IV1"/>
    </row>
    <row r="2" spans="1:256" s="3" customFormat="1" ht="12.75">
      <c r="A2" s="2" t="s">
        <v>2</v>
      </c>
      <c r="C2" s="4"/>
      <c r="D2" s="4"/>
      <c r="E2" s="4"/>
      <c r="F2" s="4"/>
      <c r="G2" s="5"/>
      <c r="H2" s="4"/>
      <c r="I2" s="5"/>
      <c r="J2" s="5"/>
      <c r="K2" s="5"/>
      <c r="L2" s="5"/>
      <c r="N2" s="5"/>
      <c r="O2" s="4"/>
      <c r="P2" s="4"/>
      <c r="Q2" s="6"/>
      <c r="T2" s="7"/>
      <c r="U2" s="7"/>
      <c r="V2" s="8"/>
      <c r="W2" s="7"/>
      <c r="X2" s="8"/>
      <c r="Y2" s="7"/>
      <c r="Z2" s="7"/>
      <c r="IU2" s="1"/>
      <c r="IV2"/>
    </row>
    <row r="3" spans="1:256" s="3" customFormat="1" ht="12.75">
      <c r="A3" s="2" t="s">
        <v>3</v>
      </c>
      <c r="C3" s="4"/>
      <c r="D3" s="4"/>
      <c r="E3" s="4"/>
      <c r="F3" s="4"/>
      <c r="G3" s="5"/>
      <c r="H3" s="4"/>
      <c r="I3" s="5"/>
      <c r="J3" s="5"/>
      <c r="K3" s="5"/>
      <c r="L3" s="5"/>
      <c r="N3" s="9"/>
      <c r="O3" s="4"/>
      <c r="P3" s="4"/>
      <c r="Q3" s="6"/>
      <c r="T3" s="7"/>
      <c r="U3" s="7"/>
      <c r="V3" s="8"/>
      <c r="W3" s="7"/>
      <c r="X3" s="8"/>
      <c r="Y3" s="7"/>
      <c r="IU3" s="1"/>
      <c r="IV3"/>
    </row>
    <row r="4" spans="7:256" s="10" customFormat="1" ht="9" customHeight="1">
      <c r="G4" s="11"/>
      <c r="I4" s="11"/>
      <c r="J4" s="11"/>
      <c r="K4" s="11"/>
      <c r="L4" s="11"/>
      <c r="N4" s="9" t="s">
        <v>4</v>
      </c>
      <c r="P4" s="12"/>
      <c r="Q4" s="13"/>
      <c r="IU4" s="1"/>
      <c r="IV4"/>
    </row>
    <row r="5" spans="1:256" s="10" customFormat="1" ht="50.25" customHeight="1">
      <c r="A5" s="14" t="s">
        <v>5</v>
      </c>
      <c r="B5" s="15" t="s">
        <v>6</v>
      </c>
      <c r="C5" s="15" t="s">
        <v>7</v>
      </c>
      <c r="D5" s="16" t="s">
        <v>8</v>
      </c>
      <c r="E5" s="17" t="s">
        <v>9</v>
      </c>
      <c r="F5" s="15" t="s">
        <v>10</v>
      </c>
      <c r="G5" s="18" t="s">
        <v>11</v>
      </c>
      <c r="H5" s="15" t="s">
        <v>12</v>
      </c>
      <c r="I5" s="19" t="s">
        <v>13</v>
      </c>
      <c r="J5" s="20" t="s">
        <v>14</v>
      </c>
      <c r="K5" s="19" t="s">
        <v>15</v>
      </c>
      <c r="L5" s="21" t="s">
        <v>16</v>
      </c>
      <c r="M5" s="16" t="s">
        <v>17</v>
      </c>
      <c r="N5" s="22" t="s">
        <v>18</v>
      </c>
      <c r="O5" s="23" t="s">
        <v>19</v>
      </c>
      <c r="P5" s="24" t="s">
        <v>20</v>
      </c>
      <c r="Q5" s="25" t="s">
        <v>21</v>
      </c>
      <c r="R5" s="26" t="s">
        <v>22</v>
      </c>
      <c r="IU5" s="1"/>
      <c r="IV5"/>
    </row>
    <row r="6" spans="1:256" s="10" customFormat="1" ht="63">
      <c r="A6" s="27" t="s">
        <v>23</v>
      </c>
      <c r="B6" s="28" t="s">
        <v>24</v>
      </c>
      <c r="C6" s="29" t="s">
        <v>25</v>
      </c>
      <c r="D6" s="29" t="s">
        <v>26</v>
      </c>
      <c r="E6" s="30">
        <v>0.6</v>
      </c>
      <c r="F6" s="29" t="s">
        <v>27</v>
      </c>
      <c r="G6" s="31">
        <v>0.25</v>
      </c>
      <c r="H6" s="29"/>
      <c r="I6" s="32"/>
      <c r="J6" s="33"/>
      <c r="K6" s="34"/>
      <c r="L6" s="35"/>
      <c r="M6" s="36" t="s">
        <v>28</v>
      </c>
      <c r="N6" s="37">
        <v>0.25</v>
      </c>
      <c r="O6" s="38">
        <f>N6*G6</f>
        <v>0.0625</v>
      </c>
      <c r="P6" s="39"/>
      <c r="Q6" s="40">
        <v>0</v>
      </c>
      <c r="R6" s="41">
        <f>(Q6/1)*E6</f>
        <v>0</v>
      </c>
      <c r="IU6" s="1"/>
      <c r="IV6"/>
    </row>
    <row r="7" spans="1:256" s="10" customFormat="1" ht="90">
      <c r="A7" s="27"/>
      <c r="B7" s="28"/>
      <c r="C7" s="29"/>
      <c r="D7" s="29"/>
      <c r="E7" s="30"/>
      <c r="F7" s="29" t="s">
        <v>29</v>
      </c>
      <c r="G7" s="31">
        <v>0.1</v>
      </c>
      <c r="H7" s="29"/>
      <c r="I7" s="32"/>
      <c r="J7" s="33"/>
      <c r="K7" s="34"/>
      <c r="L7" s="35"/>
      <c r="M7" s="36" t="s">
        <v>30</v>
      </c>
      <c r="N7" s="37">
        <v>0</v>
      </c>
      <c r="O7" s="38">
        <f>N7*G7</f>
        <v>0</v>
      </c>
      <c r="P7" s="39"/>
      <c r="Q7" s="40"/>
      <c r="R7" s="41"/>
      <c r="IU7" s="1"/>
      <c r="IV7"/>
    </row>
    <row r="8" spans="1:256" s="10" customFormat="1" ht="72">
      <c r="A8" s="27"/>
      <c r="B8" s="28"/>
      <c r="C8" s="29"/>
      <c r="D8" s="29"/>
      <c r="E8" s="30"/>
      <c r="F8" s="29" t="s">
        <v>31</v>
      </c>
      <c r="G8" s="31">
        <v>0.15</v>
      </c>
      <c r="H8" s="29"/>
      <c r="I8" s="32"/>
      <c r="J8" s="33"/>
      <c r="K8" s="34"/>
      <c r="L8" s="35"/>
      <c r="M8" s="36" t="s">
        <v>32</v>
      </c>
      <c r="N8" s="37">
        <v>0.2</v>
      </c>
      <c r="O8" s="38">
        <f>N8*G8</f>
        <v>0.03</v>
      </c>
      <c r="P8" s="39"/>
      <c r="Q8" s="40"/>
      <c r="R8" s="41"/>
      <c r="IU8" s="1"/>
      <c r="IV8"/>
    </row>
    <row r="9" spans="1:256" s="10" customFormat="1" ht="54">
      <c r="A9" s="27"/>
      <c r="B9" s="28"/>
      <c r="C9" s="29"/>
      <c r="D9" s="29"/>
      <c r="E9" s="30"/>
      <c r="F9" s="29" t="s">
        <v>33</v>
      </c>
      <c r="G9" s="31">
        <v>0.15</v>
      </c>
      <c r="H9" s="29"/>
      <c r="I9" s="32"/>
      <c r="J9" s="33"/>
      <c r="K9" s="34"/>
      <c r="L9" s="35"/>
      <c r="M9" s="36" t="s">
        <v>34</v>
      </c>
      <c r="N9" s="37">
        <v>0.15</v>
      </c>
      <c r="O9" s="38">
        <f>N9*G9</f>
        <v>0.0225</v>
      </c>
      <c r="P9" s="39"/>
      <c r="Q9" s="40"/>
      <c r="R9" s="41"/>
      <c r="IU9" s="1"/>
      <c r="IV9"/>
    </row>
    <row r="10" spans="1:256" s="10" customFormat="1" ht="54">
      <c r="A10" s="42"/>
      <c r="B10" s="43"/>
      <c r="C10" s="44"/>
      <c r="D10" s="44" t="s">
        <v>35</v>
      </c>
      <c r="E10" s="45">
        <v>0.2</v>
      </c>
      <c r="F10" s="44" t="s">
        <v>36</v>
      </c>
      <c r="G10" s="31">
        <v>0.30000000000000004</v>
      </c>
      <c r="H10" s="44" t="s">
        <v>37</v>
      </c>
      <c r="I10" s="32"/>
      <c r="J10" s="33"/>
      <c r="K10" s="34"/>
      <c r="L10" s="35"/>
      <c r="M10" s="36" t="s">
        <v>38</v>
      </c>
      <c r="N10" s="46">
        <v>0.3</v>
      </c>
      <c r="O10" s="38">
        <f>N10*G10</f>
        <v>0.09000000000000001</v>
      </c>
      <c r="P10" s="47"/>
      <c r="Q10" s="48">
        <v>0</v>
      </c>
      <c r="R10" s="49">
        <f>(Q10/400)*E10</f>
        <v>0</v>
      </c>
      <c r="IU10" s="1"/>
      <c r="IV10"/>
    </row>
    <row r="11" spans="1:256" s="10" customFormat="1" ht="63">
      <c r="A11" s="42"/>
      <c r="B11" s="43"/>
      <c r="C11" s="44"/>
      <c r="D11" s="44" t="s">
        <v>39</v>
      </c>
      <c r="E11" s="45">
        <v>0.2</v>
      </c>
      <c r="F11" s="44"/>
      <c r="G11" s="31"/>
      <c r="H11" s="44" t="s">
        <v>40</v>
      </c>
      <c r="I11" s="32"/>
      <c r="J11" s="33"/>
      <c r="K11" s="34"/>
      <c r="L11" s="35"/>
      <c r="M11" s="50"/>
      <c r="N11" s="46"/>
      <c r="O11" s="38"/>
      <c r="P11" s="47"/>
      <c r="Q11" s="48">
        <v>0</v>
      </c>
      <c r="R11" s="49">
        <f>(Q11/1)*E11</f>
        <v>0</v>
      </c>
      <c r="IU11" s="1"/>
      <c r="IV11"/>
    </row>
    <row r="12" spans="1:256" s="10" customFormat="1" ht="27">
      <c r="A12" s="42"/>
      <c r="B12" s="43"/>
      <c r="C12" s="44"/>
      <c r="D12" s="44"/>
      <c r="E12" s="45"/>
      <c r="F12" s="44" t="s">
        <v>41</v>
      </c>
      <c r="G12" s="31">
        <v>0.05</v>
      </c>
      <c r="H12" s="44"/>
      <c r="I12" s="32"/>
      <c r="J12" s="33"/>
      <c r="K12" s="34"/>
      <c r="L12" s="35"/>
      <c r="M12" s="36" t="s">
        <v>42</v>
      </c>
      <c r="N12" s="46">
        <v>0.5</v>
      </c>
      <c r="O12" s="38">
        <f>N12*G12</f>
        <v>0.025</v>
      </c>
      <c r="P12" s="47"/>
      <c r="Q12" s="48"/>
      <c r="R12" s="51"/>
      <c r="IU12" s="1"/>
      <c r="IV12"/>
    </row>
    <row r="13" spans="1:256" s="10" customFormat="1" ht="12.75">
      <c r="A13" s="42"/>
      <c r="B13" s="43"/>
      <c r="C13" s="44"/>
      <c r="D13" s="44"/>
      <c r="E13" s="45"/>
      <c r="F13" s="44"/>
      <c r="G13" s="31"/>
      <c r="H13" s="44"/>
      <c r="I13" s="32"/>
      <c r="J13" s="33"/>
      <c r="K13" s="34"/>
      <c r="L13" s="35"/>
      <c r="M13" s="50"/>
      <c r="N13" s="46"/>
      <c r="O13" s="38"/>
      <c r="P13" s="47"/>
      <c r="Q13" s="48"/>
      <c r="R13" s="51"/>
      <c r="IU13" s="1"/>
      <c r="IV13"/>
    </row>
    <row r="14" spans="1:256" s="12" customFormat="1" ht="12.75">
      <c r="A14" s="52"/>
      <c r="B14" s="53" t="s">
        <v>43</v>
      </c>
      <c r="C14" s="54" t="s">
        <v>44</v>
      </c>
      <c r="D14" s="55"/>
      <c r="E14" s="56">
        <f>SUM(E6:E13)</f>
        <v>1</v>
      </c>
      <c r="F14" s="55"/>
      <c r="G14" s="56">
        <f>SUM(G6:G13)</f>
        <v>1</v>
      </c>
      <c r="H14" s="55"/>
      <c r="I14" s="57">
        <f>SUM(I6:I12)</f>
        <v>0</v>
      </c>
      <c r="J14" s="58">
        <f>SUM(J6:J12)</f>
        <v>0</v>
      </c>
      <c r="K14" s="59" t="e">
        <f>J14/I14</f>
        <v>#DIV/0!</v>
      </c>
      <c r="L14" s="60" t="e">
        <f>J14/I14</f>
        <v>#DIV/0!</v>
      </c>
      <c r="M14" s="61"/>
      <c r="N14" s="62"/>
      <c r="O14" s="63"/>
      <c r="P14" s="64">
        <f>SUM(O6:O13)</f>
        <v>0.23</v>
      </c>
      <c r="Q14" s="65"/>
      <c r="R14" s="64">
        <f>SUM(R6:R13)</f>
        <v>0</v>
      </c>
      <c r="IU14" s="1"/>
      <c r="IV14"/>
    </row>
    <row r="15" spans="1:256" s="10" customFormat="1" ht="72">
      <c r="A15" s="27" t="s">
        <v>23</v>
      </c>
      <c r="B15" s="28" t="s">
        <v>24</v>
      </c>
      <c r="C15" s="29" t="s">
        <v>45</v>
      </c>
      <c r="D15" s="29" t="s">
        <v>46</v>
      </c>
      <c r="E15" s="30">
        <v>0.25</v>
      </c>
      <c r="F15" s="66" t="s">
        <v>47</v>
      </c>
      <c r="G15" s="31">
        <v>0.25</v>
      </c>
      <c r="H15" s="67"/>
      <c r="I15" s="32"/>
      <c r="J15" s="33"/>
      <c r="K15" s="34"/>
      <c r="L15" s="35"/>
      <c r="M15" s="36" t="s">
        <v>48</v>
      </c>
      <c r="N15" s="46">
        <v>0.5</v>
      </c>
      <c r="O15" s="38">
        <f>N15*G15</f>
        <v>0.125</v>
      </c>
      <c r="P15" s="47"/>
      <c r="Q15" s="48">
        <v>600000</v>
      </c>
      <c r="R15" s="51">
        <f>(Q15/1200000)*E15</f>
        <v>0.125</v>
      </c>
      <c r="IU15" s="1"/>
      <c r="IV15"/>
    </row>
    <row r="16" spans="1:256" s="10" customFormat="1" ht="117">
      <c r="A16" s="42"/>
      <c r="B16" s="43"/>
      <c r="C16" s="44"/>
      <c r="D16" s="44" t="s">
        <v>49</v>
      </c>
      <c r="E16" s="45">
        <v>0.3</v>
      </c>
      <c r="F16" s="44" t="s">
        <v>50</v>
      </c>
      <c r="G16" s="68">
        <v>0.3</v>
      </c>
      <c r="H16" s="69"/>
      <c r="I16" s="70"/>
      <c r="J16" s="71"/>
      <c r="K16" s="72"/>
      <c r="L16" s="73"/>
      <c r="M16" s="36" t="s">
        <v>51</v>
      </c>
      <c r="N16" s="46">
        <v>0.5</v>
      </c>
      <c r="O16" s="38">
        <f>N16*G16</f>
        <v>0.15</v>
      </c>
      <c r="P16" s="47"/>
      <c r="Q16" s="48">
        <f>220+768+1246+21+12+1+1+4+1+1+1+5+6+44+4+8+1+1+1+1+1+1+1+1+1+1+1+1+1+1+1+3+1+1+1+1</f>
        <v>2365</v>
      </c>
      <c r="R16" s="51">
        <f>(Q16/5000)*E16</f>
        <v>0.1419</v>
      </c>
      <c r="IU16" s="1"/>
      <c r="IV16"/>
    </row>
    <row r="17" spans="1:256" s="10" customFormat="1" ht="81">
      <c r="A17" s="42"/>
      <c r="B17" s="43"/>
      <c r="C17" s="44"/>
      <c r="D17" s="44"/>
      <c r="E17" s="45"/>
      <c r="F17" s="44"/>
      <c r="G17" s="68"/>
      <c r="H17" s="69"/>
      <c r="I17" s="70"/>
      <c r="J17" s="71"/>
      <c r="K17" s="72"/>
      <c r="L17" s="73"/>
      <c r="M17" s="36" t="s">
        <v>52</v>
      </c>
      <c r="N17" s="46"/>
      <c r="O17" s="38"/>
      <c r="P17" s="47"/>
      <c r="Q17" s="48"/>
      <c r="R17" s="51"/>
      <c r="IU17" s="1"/>
      <c r="IV17"/>
    </row>
    <row r="18" spans="1:256" s="10" customFormat="1" ht="81">
      <c r="A18" s="42"/>
      <c r="B18" s="43"/>
      <c r="C18" s="44"/>
      <c r="D18" s="44" t="s">
        <v>53</v>
      </c>
      <c r="E18" s="45">
        <v>0.25</v>
      </c>
      <c r="F18" s="44" t="s">
        <v>54</v>
      </c>
      <c r="G18" s="68">
        <v>0.25</v>
      </c>
      <c r="H18" s="69"/>
      <c r="I18" s="70"/>
      <c r="J18" s="71"/>
      <c r="K18" s="72"/>
      <c r="L18" s="73"/>
      <c r="M18" s="50" t="s">
        <v>55</v>
      </c>
      <c r="N18" s="46">
        <v>0.05</v>
      </c>
      <c r="O18" s="38">
        <f>N18*G18</f>
        <v>0.0125</v>
      </c>
      <c r="P18" s="47"/>
      <c r="Q18" s="48">
        <v>67000</v>
      </c>
      <c r="R18" s="51">
        <f>(Q18/200000)*E18</f>
        <v>0.08375</v>
      </c>
      <c r="IU18" s="1"/>
      <c r="IV18"/>
    </row>
    <row r="19" spans="1:256" s="10" customFormat="1" ht="72">
      <c r="A19" s="42"/>
      <c r="B19" s="43"/>
      <c r="C19" s="44"/>
      <c r="D19" s="44" t="s">
        <v>56</v>
      </c>
      <c r="E19" s="45">
        <v>0.2</v>
      </c>
      <c r="F19" s="44" t="s">
        <v>57</v>
      </c>
      <c r="G19" s="68">
        <v>0.15</v>
      </c>
      <c r="H19" s="69"/>
      <c r="I19" s="70"/>
      <c r="J19" s="71"/>
      <c r="K19" s="72"/>
      <c r="L19" s="73"/>
      <c r="M19" s="50" t="s">
        <v>58</v>
      </c>
      <c r="N19" s="46">
        <v>0.6</v>
      </c>
      <c r="O19" s="38">
        <f>N19*G19</f>
        <v>0.09</v>
      </c>
      <c r="P19" s="47"/>
      <c r="Q19" s="48">
        <v>0</v>
      </c>
      <c r="R19" s="51">
        <f>(Q19/4)*E19</f>
        <v>0</v>
      </c>
      <c r="IU19" s="1"/>
      <c r="IV19"/>
    </row>
    <row r="20" spans="1:256" s="10" customFormat="1" ht="81">
      <c r="A20" s="42"/>
      <c r="B20" s="43"/>
      <c r="C20" s="44"/>
      <c r="D20" s="44"/>
      <c r="E20" s="45"/>
      <c r="F20" s="44" t="s">
        <v>41</v>
      </c>
      <c r="G20" s="68">
        <v>0.05</v>
      </c>
      <c r="H20" s="69"/>
      <c r="I20" s="70"/>
      <c r="J20" s="71"/>
      <c r="K20" s="72"/>
      <c r="L20" s="73"/>
      <c r="M20" s="36" t="s">
        <v>59</v>
      </c>
      <c r="N20" s="46">
        <v>0.5</v>
      </c>
      <c r="O20" s="38">
        <f>N20*G20</f>
        <v>0.025</v>
      </c>
      <c r="P20" s="47"/>
      <c r="Q20" s="48"/>
      <c r="R20" s="51"/>
      <c r="IU20" s="1"/>
      <c r="IV20"/>
    </row>
    <row r="21" spans="1:256" s="12" customFormat="1" ht="12.75" customHeight="1">
      <c r="A21" s="52"/>
      <c r="B21" s="53" t="s">
        <v>43</v>
      </c>
      <c r="C21" s="190" t="s">
        <v>60</v>
      </c>
      <c r="D21" s="190"/>
      <c r="E21" s="56">
        <f>SUM(E15:E20)</f>
        <v>1</v>
      </c>
      <c r="F21" s="74"/>
      <c r="G21" s="75">
        <f>SUM(G15:G20)</f>
        <v>1</v>
      </c>
      <c r="H21" s="74"/>
      <c r="I21" s="57">
        <f>SUM(I15:I20)</f>
        <v>0</v>
      </c>
      <c r="J21" s="58">
        <f>SUM(J15:J20)</f>
        <v>0</v>
      </c>
      <c r="K21" s="59" t="e">
        <f>J21/I21</f>
        <v>#DIV/0!</v>
      </c>
      <c r="L21" s="60" t="e">
        <f>J21/I21</f>
        <v>#DIV/0!</v>
      </c>
      <c r="M21" s="61"/>
      <c r="N21" s="62"/>
      <c r="O21" s="63"/>
      <c r="P21" s="76">
        <f>SUM(O15:O20)</f>
        <v>0.4025000000000001</v>
      </c>
      <c r="Q21" s="65"/>
      <c r="R21" s="76">
        <f>SUM(R15:R20)</f>
        <v>0.35065</v>
      </c>
      <c r="IU21" s="1"/>
      <c r="IV21"/>
    </row>
    <row r="22" spans="1:256" s="10" customFormat="1" ht="144">
      <c r="A22" s="27" t="s">
        <v>23</v>
      </c>
      <c r="B22" s="28" t="s">
        <v>24</v>
      </c>
      <c r="C22" s="29" t="s">
        <v>61</v>
      </c>
      <c r="D22" s="29" t="s">
        <v>62</v>
      </c>
      <c r="E22" s="30">
        <v>0.6</v>
      </c>
      <c r="F22" s="29" t="s">
        <v>63</v>
      </c>
      <c r="G22" s="31">
        <v>0.4</v>
      </c>
      <c r="H22" s="29" t="s">
        <v>64</v>
      </c>
      <c r="I22" s="32">
        <v>91187800</v>
      </c>
      <c r="J22" s="33">
        <v>91187800</v>
      </c>
      <c r="K22" s="34">
        <f>J22/I22</f>
        <v>1</v>
      </c>
      <c r="L22" s="35"/>
      <c r="M22" s="36" t="s">
        <v>65</v>
      </c>
      <c r="N22" s="37">
        <v>0.4</v>
      </c>
      <c r="O22" s="38">
        <f>N22*G22</f>
        <v>0.16000000000000003</v>
      </c>
      <c r="P22" s="39"/>
      <c r="Q22" s="40">
        <v>0</v>
      </c>
      <c r="R22" s="41">
        <f>(Q22/1)*E22</f>
        <v>0</v>
      </c>
      <c r="X22" s="77"/>
      <c r="IU22" s="1"/>
      <c r="IV22"/>
    </row>
    <row r="23" spans="1:256" s="10" customFormat="1" ht="81">
      <c r="A23" s="27"/>
      <c r="B23" s="28"/>
      <c r="C23" s="29"/>
      <c r="D23" s="29"/>
      <c r="E23" s="30"/>
      <c r="F23" s="29"/>
      <c r="G23" s="31"/>
      <c r="H23" s="29" t="s">
        <v>66</v>
      </c>
      <c r="I23" s="32"/>
      <c r="J23" s="33"/>
      <c r="K23" s="34"/>
      <c r="L23" s="35"/>
      <c r="M23" s="36" t="s">
        <v>67</v>
      </c>
      <c r="N23" s="37"/>
      <c r="O23" s="38"/>
      <c r="P23" s="39"/>
      <c r="Q23" s="40"/>
      <c r="R23" s="41"/>
      <c r="IU23" s="1"/>
      <c r="IV23"/>
    </row>
    <row r="24" spans="1:256" s="10" customFormat="1" ht="63">
      <c r="A24" s="27"/>
      <c r="B24" s="28"/>
      <c r="C24" s="29"/>
      <c r="D24" s="29"/>
      <c r="E24" s="30"/>
      <c r="F24" s="29"/>
      <c r="G24" s="31"/>
      <c r="H24" s="29" t="s">
        <v>68</v>
      </c>
      <c r="I24" s="32"/>
      <c r="J24" s="33"/>
      <c r="K24" s="34"/>
      <c r="L24" s="35"/>
      <c r="M24" s="78" t="s">
        <v>69</v>
      </c>
      <c r="N24" s="37"/>
      <c r="O24" s="38"/>
      <c r="P24" s="39"/>
      <c r="Q24" s="40"/>
      <c r="R24" s="41"/>
      <c r="IU24" s="1"/>
      <c r="IV24"/>
    </row>
    <row r="25" spans="1:256" s="10" customFormat="1" ht="18">
      <c r="A25" s="27"/>
      <c r="B25" s="28"/>
      <c r="C25" s="29"/>
      <c r="D25" s="29"/>
      <c r="E25" s="30"/>
      <c r="F25" s="29"/>
      <c r="G25" s="31"/>
      <c r="H25" s="29"/>
      <c r="I25" s="32"/>
      <c r="J25" s="33"/>
      <c r="K25" s="34"/>
      <c r="L25" s="35"/>
      <c r="M25" s="78" t="s">
        <v>70</v>
      </c>
      <c r="N25" s="37"/>
      <c r="O25" s="38"/>
      <c r="P25" s="39"/>
      <c r="Q25" s="40"/>
      <c r="R25" s="41"/>
      <c r="IU25" s="1"/>
      <c r="IV25"/>
    </row>
    <row r="26" spans="1:256" s="10" customFormat="1" ht="18">
      <c r="A26" s="27"/>
      <c r="B26" s="28"/>
      <c r="C26" s="29"/>
      <c r="D26" s="29"/>
      <c r="E26" s="30"/>
      <c r="F26" s="29"/>
      <c r="G26" s="31"/>
      <c r="H26" s="29"/>
      <c r="I26" s="32"/>
      <c r="J26" s="33"/>
      <c r="K26" s="34"/>
      <c r="L26" s="35"/>
      <c r="M26" s="36" t="s">
        <v>71</v>
      </c>
      <c r="N26" s="37"/>
      <c r="O26" s="38"/>
      <c r="P26" s="39"/>
      <c r="Q26" s="40"/>
      <c r="R26" s="41"/>
      <c r="IU26" s="1"/>
      <c r="IV26"/>
    </row>
    <row r="27" spans="1:256" s="10" customFormat="1" ht="18">
      <c r="A27" s="27"/>
      <c r="B27" s="28"/>
      <c r="C27" s="29"/>
      <c r="D27" s="29"/>
      <c r="E27" s="30"/>
      <c r="F27" s="29"/>
      <c r="G27" s="31"/>
      <c r="H27" s="29"/>
      <c r="I27" s="32"/>
      <c r="J27" s="33"/>
      <c r="K27" s="34"/>
      <c r="L27" s="35"/>
      <c r="M27" s="36" t="s">
        <v>72</v>
      </c>
      <c r="N27" s="37"/>
      <c r="O27" s="38"/>
      <c r="P27" s="39"/>
      <c r="Q27" s="40"/>
      <c r="R27" s="41"/>
      <c r="IU27" s="1"/>
      <c r="IV27"/>
    </row>
    <row r="28" spans="1:256" s="10" customFormat="1" ht="18">
      <c r="A28" s="27"/>
      <c r="B28" s="28"/>
      <c r="C28" s="29"/>
      <c r="D28" s="29"/>
      <c r="E28" s="30"/>
      <c r="F28" s="29"/>
      <c r="G28" s="31"/>
      <c r="H28" s="29"/>
      <c r="I28" s="32"/>
      <c r="J28" s="33"/>
      <c r="K28" s="34"/>
      <c r="L28" s="35"/>
      <c r="M28" s="36" t="s">
        <v>73</v>
      </c>
      <c r="N28" s="37"/>
      <c r="O28" s="38"/>
      <c r="P28" s="39"/>
      <c r="Q28" s="40"/>
      <c r="R28" s="41"/>
      <c r="IU28" s="1"/>
      <c r="IV28"/>
    </row>
    <row r="29" spans="1:256" s="10" customFormat="1" ht="18">
      <c r="A29" s="27"/>
      <c r="B29" s="28"/>
      <c r="C29" s="29"/>
      <c r="D29" s="29"/>
      <c r="E29" s="30"/>
      <c r="F29" s="29"/>
      <c r="G29" s="31"/>
      <c r="H29" s="29"/>
      <c r="I29" s="32"/>
      <c r="J29" s="33"/>
      <c r="K29" s="34"/>
      <c r="L29" s="35"/>
      <c r="M29" s="36" t="s">
        <v>74</v>
      </c>
      <c r="N29" s="37"/>
      <c r="O29" s="38"/>
      <c r="P29" s="39"/>
      <c r="Q29" s="40"/>
      <c r="R29" s="41"/>
      <c r="IU29" s="1"/>
      <c r="IV29"/>
    </row>
    <row r="30" spans="1:256" s="10" customFormat="1" ht="27">
      <c r="A30" s="27"/>
      <c r="B30" s="28"/>
      <c r="C30" s="29"/>
      <c r="D30" s="29"/>
      <c r="E30" s="30"/>
      <c r="F30" s="29"/>
      <c r="G30" s="31"/>
      <c r="H30" s="29"/>
      <c r="I30" s="32"/>
      <c r="J30" s="33"/>
      <c r="K30" s="34"/>
      <c r="L30" s="35"/>
      <c r="M30" s="36" t="s">
        <v>75</v>
      </c>
      <c r="N30" s="37"/>
      <c r="O30" s="38"/>
      <c r="P30" s="39"/>
      <c r="Q30" s="40"/>
      <c r="R30" s="41"/>
      <c r="IU30" s="1"/>
      <c r="IV30"/>
    </row>
    <row r="31" spans="1:256" s="10" customFormat="1" ht="36">
      <c r="A31" s="27"/>
      <c r="B31" s="28"/>
      <c r="C31" s="29"/>
      <c r="D31" s="29"/>
      <c r="E31" s="30"/>
      <c r="F31" s="29"/>
      <c r="G31" s="31"/>
      <c r="H31" s="29"/>
      <c r="I31" s="32"/>
      <c r="J31" s="33"/>
      <c r="K31" s="34"/>
      <c r="L31" s="35"/>
      <c r="M31" s="36" t="s">
        <v>76</v>
      </c>
      <c r="N31" s="37"/>
      <c r="O31" s="38"/>
      <c r="P31" s="39"/>
      <c r="Q31" s="40"/>
      <c r="R31" s="41"/>
      <c r="IU31" s="1"/>
      <c r="IV31"/>
    </row>
    <row r="32" spans="1:256" s="10" customFormat="1" ht="18">
      <c r="A32" s="27"/>
      <c r="B32" s="28"/>
      <c r="C32" s="29"/>
      <c r="D32" s="29"/>
      <c r="E32" s="30"/>
      <c r="F32" s="29"/>
      <c r="G32" s="31"/>
      <c r="H32" s="29"/>
      <c r="I32" s="32"/>
      <c r="J32" s="33"/>
      <c r="K32" s="34"/>
      <c r="L32" s="35"/>
      <c r="M32" s="36" t="s">
        <v>77</v>
      </c>
      <c r="N32" s="37"/>
      <c r="O32" s="38"/>
      <c r="P32" s="39"/>
      <c r="Q32" s="40"/>
      <c r="R32" s="41"/>
      <c r="IU32" s="1"/>
      <c r="IV32"/>
    </row>
    <row r="33" spans="1:256" s="10" customFormat="1" ht="81">
      <c r="A33" s="27"/>
      <c r="B33" s="28"/>
      <c r="C33" s="29"/>
      <c r="D33" s="29" t="s">
        <v>78</v>
      </c>
      <c r="E33" s="30">
        <v>0.4</v>
      </c>
      <c r="F33" s="29"/>
      <c r="G33" s="31"/>
      <c r="H33" s="29" t="s">
        <v>79</v>
      </c>
      <c r="I33" s="32"/>
      <c r="J33" s="33"/>
      <c r="K33" s="34"/>
      <c r="L33" s="35"/>
      <c r="M33" s="78" t="s">
        <v>80</v>
      </c>
      <c r="N33" s="37"/>
      <c r="O33" s="38"/>
      <c r="P33" s="39"/>
      <c r="Q33" s="40">
        <v>0</v>
      </c>
      <c r="R33" s="41">
        <f>(Q33/12)*E33</f>
        <v>0</v>
      </c>
      <c r="IU33" s="1"/>
      <c r="IV33"/>
    </row>
    <row r="34" spans="1:256" s="10" customFormat="1" ht="27">
      <c r="A34" s="27"/>
      <c r="B34" s="28"/>
      <c r="C34" s="29"/>
      <c r="D34" s="29"/>
      <c r="E34" s="30"/>
      <c r="F34" s="29"/>
      <c r="G34" s="31"/>
      <c r="H34" s="29"/>
      <c r="I34" s="32"/>
      <c r="J34" s="33"/>
      <c r="K34" s="34"/>
      <c r="L34" s="35"/>
      <c r="M34" s="78" t="s">
        <v>81</v>
      </c>
      <c r="N34" s="37"/>
      <c r="O34" s="38"/>
      <c r="P34" s="39"/>
      <c r="Q34" s="40"/>
      <c r="R34" s="41"/>
      <c r="IU34" s="1"/>
      <c r="IV34"/>
    </row>
    <row r="35" spans="1:256" s="10" customFormat="1" ht="72">
      <c r="A35" s="27"/>
      <c r="B35" s="28"/>
      <c r="C35" s="29"/>
      <c r="D35" s="29"/>
      <c r="E35" s="30"/>
      <c r="F35" s="29"/>
      <c r="G35" s="31"/>
      <c r="H35" s="29"/>
      <c r="I35" s="32"/>
      <c r="J35" s="33"/>
      <c r="K35" s="34"/>
      <c r="L35" s="35"/>
      <c r="M35" s="78" t="s">
        <v>82</v>
      </c>
      <c r="N35" s="37"/>
      <c r="O35" s="38"/>
      <c r="P35" s="39"/>
      <c r="Q35" s="40"/>
      <c r="R35" s="41"/>
      <c r="IU35" s="1"/>
      <c r="IV35"/>
    </row>
    <row r="36" spans="1:256" s="10" customFormat="1" ht="36">
      <c r="A36" s="42"/>
      <c r="B36" s="43"/>
      <c r="C36" s="44"/>
      <c r="D36" s="44"/>
      <c r="E36" s="45"/>
      <c r="F36" s="44" t="s">
        <v>83</v>
      </c>
      <c r="G36" s="68">
        <v>0.30000000000000004</v>
      </c>
      <c r="H36" s="44" t="s">
        <v>84</v>
      </c>
      <c r="I36" s="70">
        <v>82158416</v>
      </c>
      <c r="J36" s="71">
        <v>82158416</v>
      </c>
      <c r="K36" s="72">
        <f>J36/I36</f>
        <v>1</v>
      </c>
      <c r="L36" s="73"/>
      <c r="M36" s="79" t="s">
        <v>85</v>
      </c>
      <c r="N36" s="46">
        <v>0.2</v>
      </c>
      <c r="O36" s="38">
        <f>N36*G36</f>
        <v>0.06000000000000001</v>
      </c>
      <c r="P36" s="47"/>
      <c r="Q36" s="48"/>
      <c r="R36" s="41"/>
      <c r="IU36" s="1"/>
      <c r="IV36"/>
    </row>
    <row r="37" spans="1:256" s="10" customFormat="1" ht="18">
      <c r="A37" s="42"/>
      <c r="B37" s="43"/>
      <c r="C37" s="44"/>
      <c r="D37" s="44"/>
      <c r="E37" s="45"/>
      <c r="F37" s="44"/>
      <c r="G37" s="68"/>
      <c r="H37" s="44" t="s">
        <v>86</v>
      </c>
      <c r="I37" s="70"/>
      <c r="J37" s="71"/>
      <c r="K37" s="72"/>
      <c r="L37" s="73"/>
      <c r="M37" s="79" t="s">
        <v>87</v>
      </c>
      <c r="N37" s="46"/>
      <c r="O37" s="38"/>
      <c r="P37" s="47"/>
      <c r="Q37" s="48"/>
      <c r="R37" s="51"/>
      <c r="IU37" s="1"/>
      <c r="IV37"/>
    </row>
    <row r="38" spans="1:256" s="10" customFormat="1" ht="54">
      <c r="A38" s="42"/>
      <c r="B38" s="43"/>
      <c r="C38" s="44"/>
      <c r="D38" s="44"/>
      <c r="E38" s="45"/>
      <c r="F38" s="44" t="s">
        <v>88</v>
      </c>
      <c r="G38" s="68">
        <v>0.2</v>
      </c>
      <c r="H38" s="44" t="s">
        <v>89</v>
      </c>
      <c r="I38" s="70">
        <v>168222793</v>
      </c>
      <c r="J38" s="71">
        <v>168222793</v>
      </c>
      <c r="K38" s="72">
        <f>J38/I38</f>
        <v>1</v>
      </c>
      <c r="L38" s="73"/>
      <c r="M38" s="50" t="s">
        <v>90</v>
      </c>
      <c r="N38" s="46">
        <v>0.25</v>
      </c>
      <c r="O38" s="38">
        <f>N38*G38</f>
        <v>0.05</v>
      </c>
      <c r="P38" s="47"/>
      <c r="Q38" s="48"/>
      <c r="R38" s="41"/>
      <c r="IU38" s="1"/>
      <c r="IV38"/>
    </row>
    <row r="39" spans="1:256" s="10" customFormat="1" ht="63">
      <c r="A39" s="42"/>
      <c r="B39" s="43"/>
      <c r="C39" s="44"/>
      <c r="D39" s="44"/>
      <c r="E39" s="45"/>
      <c r="F39" s="44"/>
      <c r="G39" s="68"/>
      <c r="H39" s="44" t="s">
        <v>91</v>
      </c>
      <c r="I39" s="70"/>
      <c r="J39" s="71"/>
      <c r="K39" s="72"/>
      <c r="L39" s="73"/>
      <c r="M39" s="50" t="s">
        <v>92</v>
      </c>
      <c r="N39" s="46"/>
      <c r="O39" s="38"/>
      <c r="P39" s="47"/>
      <c r="Q39" s="48"/>
      <c r="R39" s="41"/>
      <c r="IU39" s="1"/>
      <c r="IV39"/>
    </row>
    <row r="40" spans="1:256" s="10" customFormat="1" ht="18">
      <c r="A40" s="80"/>
      <c r="B40" s="81"/>
      <c r="C40" s="82"/>
      <c r="D40" s="82"/>
      <c r="E40" s="83"/>
      <c r="F40" s="44" t="s">
        <v>41</v>
      </c>
      <c r="G40" s="84">
        <v>0.1</v>
      </c>
      <c r="H40" s="82"/>
      <c r="I40" s="85">
        <v>299456763</v>
      </c>
      <c r="J40" s="86">
        <v>299456763</v>
      </c>
      <c r="K40" s="87">
        <f>J40/I40</f>
        <v>1</v>
      </c>
      <c r="L40" s="88"/>
      <c r="M40" s="89" t="s">
        <v>93</v>
      </c>
      <c r="N40" s="46">
        <v>0.5</v>
      </c>
      <c r="O40" s="38">
        <f>N40*G40</f>
        <v>0.05</v>
      </c>
      <c r="P40" s="90"/>
      <c r="Q40" s="91"/>
      <c r="R40" s="92"/>
      <c r="IU40" s="1"/>
      <c r="IV40"/>
    </row>
    <row r="41" spans="1:256" s="12" customFormat="1" ht="12.75">
      <c r="A41" s="52"/>
      <c r="B41" s="53" t="s">
        <v>43</v>
      </c>
      <c r="C41" s="191" t="s">
        <v>94</v>
      </c>
      <c r="D41" s="191"/>
      <c r="E41" s="56">
        <f>SUM(E22:E40)</f>
        <v>1</v>
      </c>
      <c r="F41" s="93"/>
      <c r="G41" s="75">
        <f>SUM(G22:G40)</f>
        <v>1.0000000000000002</v>
      </c>
      <c r="H41" s="55"/>
      <c r="I41" s="57">
        <f>SUM(I22:I40)</f>
        <v>641025772</v>
      </c>
      <c r="J41" s="58">
        <f>SUM(J22:J40)</f>
        <v>641025772</v>
      </c>
      <c r="K41" s="59">
        <f>J41/I41</f>
        <v>1</v>
      </c>
      <c r="L41" s="60">
        <f>J41/I41</f>
        <v>1</v>
      </c>
      <c r="M41" s="61"/>
      <c r="N41" s="62"/>
      <c r="O41" s="63"/>
      <c r="P41" s="64">
        <f>SUM(O22:O40)</f>
        <v>0.32</v>
      </c>
      <c r="Q41" s="65"/>
      <c r="R41" s="64">
        <f>SUM(R22:R40)</f>
        <v>0</v>
      </c>
      <c r="IU41" s="1"/>
      <c r="IV41"/>
    </row>
    <row r="42" spans="1:256" s="10" customFormat="1" ht="72">
      <c r="A42" s="27" t="s">
        <v>23</v>
      </c>
      <c r="B42" s="28" t="s">
        <v>24</v>
      </c>
      <c r="C42" s="29" t="s">
        <v>95</v>
      </c>
      <c r="D42" s="29" t="s">
        <v>96</v>
      </c>
      <c r="E42" s="30">
        <v>0.2</v>
      </c>
      <c r="F42" s="29" t="s">
        <v>97</v>
      </c>
      <c r="G42" s="31">
        <v>0.19</v>
      </c>
      <c r="H42" s="44" t="s">
        <v>98</v>
      </c>
      <c r="I42" s="32"/>
      <c r="J42" s="33"/>
      <c r="K42" s="34"/>
      <c r="L42" s="35"/>
      <c r="M42" s="36" t="s">
        <v>99</v>
      </c>
      <c r="N42" s="37">
        <v>0.45</v>
      </c>
      <c r="O42" s="94">
        <f>N42*G42</f>
        <v>0.0855</v>
      </c>
      <c r="P42" s="47"/>
      <c r="Q42" s="48">
        <v>112367</v>
      </c>
      <c r="R42" s="51">
        <f>(Q42/290000)*E42</f>
        <v>0.0774944827586207</v>
      </c>
      <c r="IU42" s="1"/>
      <c r="IV42"/>
    </row>
    <row r="43" spans="1:256" s="10" customFormat="1" ht="12.75">
      <c r="A43" s="27"/>
      <c r="B43" s="28"/>
      <c r="C43" s="29"/>
      <c r="D43" s="29"/>
      <c r="E43" s="30"/>
      <c r="F43" s="29"/>
      <c r="G43" s="31"/>
      <c r="H43" s="44"/>
      <c r="I43" s="32"/>
      <c r="J43" s="33"/>
      <c r="K43" s="34"/>
      <c r="L43" s="35"/>
      <c r="M43" s="36" t="s">
        <v>100</v>
      </c>
      <c r="N43" s="37"/>
      <c r="O43" s="94"/>
      <c r="P43" s="47"/>
      <c r="Q43" s="48"/>
      <c r="R43" s="51"/>
      <c r="IU43" s="1"/>
      <c r="IV43"/>
    </row>
    <row r="44" spans="1:256" s="10" customFormat="1" ht="12.75">
      <c r="A44" s="27"/>
      <c r="B44" s="28"/>
      <c r="C44" s="29"/>
      <c r="D44" s="29"/>
      <c r="E44" s="30"/>
      <c r="F44" s="29"/>
      <c r="G44" s="31"/>
      <c r="H44" s="44"/>
      <c r="I44" s="32"/>
      <c r="J44" s="33"/>
      <c r="K44" s="34"/>
      <c r="L44" s="35"/>
      <c r="M44" s="36" t="s">
        <v>101</v>
      </c>
      <c r="N44" s="37"/>
      <c r="O44" s="94"/>
      <c r="P44" s="47"/>
      <c r="Q44" s="48"/>
      <c r="R44" s="51"/>
      <c r="IU44" s="1"/>
      <c r="IV44"/>
    </row>
    <row r="45" spans="1:256" s="10" customFormat="1" ht="27">
      <c r="A45" s="27"/>
      <c r="B45" s="28"/>
      <c r="C45" s="29"/>
      <c r="D45" s="29"/>
      <c r="E45" s="30"/>
      <c r="F45" s="29"/>
      <c r="G45" s="31"/>
      <c r="H45" s="44"/>
      <c r="I45" s="32"/>
      <c r="J45" s="33"/>
      <c r="K45" s="34"/>
      <c r="L45" s="35"/>
      <c r="M45" s="36" t="s">
        <v>102</v>
      </c>
      <c r="N45" s="37"/>
      <c r="O45" s="94"/>
      <c r="P45" s="47"/>
      <c r="Q45" s="48"/>
      <c r="R45" s="51"/>
      <c r="IU45" s="1"/>
      <c r="IV45"/>
    </row>
    <row r="46" spans="1:256" s="10" customFormat="1" ht="54">
      <c r="A46" s="27"/>
      <c r="B46" s="28"/>
      <c r="C46" s="29"/>
      <c r="D46" s="29"/>
      <c r="E46" s="30"/>
      <c r="F46" s="29"/>
      <c r="G46" s="31"/>
      <c r="H46" s="29" t="s">
        <v>103</v>
      </c>
      <c r="I46" s="32"/>
      <c r="J46" s="33"/>
      <c r="K46" s="34"/>
      <c r="L46" s="35"/>
      <c r="M46" s="36" t="s">
        <v>104</v>
      </c>
      <c r="N46" s="37"/>
      <c r="O46" s="94"/>
      <c r="P46" s="47"/>
      <c r="Q46" s="48"/>
      <c r="R46" s="51"/>
      <c r="IU46" s="1"/>
      <c r="IV46"/>
    </row>
    <row r="47" spans="1:256" s="10" customFormat="1" ht="27">
      <c r="A47" s="27"/>
      <c r="B47" s="28"/>
      <c r="C47" s="29"/>
      <c r="D47" s="29"/>
      <c r="E47" s="30"/>
      <c r="F47" s="29"/>
      <c r="G47" s="31"/>
      <c r="H47" s="29"/>
      <c r="I47" s="32"/>
      <c r="J47" s="33"/>
      <c r="K47" s="34"/>
      <c r="L47" s="35"/>
      <c r="M47" s="36" t="s">
        <v>105</v>
      </c>
      <c r="N47" s="37"/>
      <c r="O47" s="94"/>
      <c r="P47" s="47"/>
      <c r="Q47" s="48"/>
      <c r="R47" s="51"/>
      <c r="IU47" s="1"/>
      <c r="IV47"/>
    </row>
    <row r="48" spans="1:256" s="10" customFormat="1" ht="99">
      <c r="A48" s="27"/>
      <c r="B48" s="28"/>
      <c r="C48" s="29"/>
      <c r="D48" s="29"/>
      <c r="E48" s="30"/>
      <c r="F48" s="29"/>
      <c r="G48" s="31"/>
      <c r="H48" s="29"/>
      <c r="I48" s="32"/>
      <c r="J48" s="33"/>
      <c r="K48" s="34"/>
      <c r="L48" s="35"/>
      <c r="M48" s="36" t="s">
        <v>106</v>
      </c>
      <c r="N48" s="37"/>
      <c r="O48" s="94"/>
      <c r="P48" s="47"/>
      <c r="Q48" s="48"/>
      <c r="R48" s="51"/>
      <c r="IU48" s="1"/>
      <c r="IV48"/>
    </row>
    <row r="49" spans="1:256" s="10" customFormat="1" ht="45">
      <c r="A49" s="27"/>
      <c r="B49" s="28"/>
      <c r="C49" s="29"/>
      <c r="D49" s="29"/>
      <c r="E49" s="30"/>
      <c r="F49" s="29"/>
      <c r="G49" s="35"/>
      <c r="H49" s="29" t="s">
        <v>107</v>
      </c>
      <c r="I49" s="33"/>
      <c r="J49" s="33"/>
      <c r="K49" s="95"/>
      <c r="L49" s="35"/>
      <c r="M49" s="36" t="s">
        <v>108</v>
      </c>
      <c r="N49" s="96"/>
      <c r="O49" s="97"/>
      <c r="P49" s="39"/>
      <c r="Q49" s="40"/>
      <c r="R49" s="41"/>
      <c r="IU49" s="1"/>
      <c r="IV49"/>
    </row>
    <row r="50" spans="1:256" s="10" customFormat="1" ht="18">
      <c r="A50" s="27"/>
      <c r="B50" s="28"/>
      <c r="C50" s="29"/>
      <c r="D50" s="29"/>
      <c r="E50" s="30"/>
      <c r="F50" s="29"/>
      <c r="G50" s="35"/>
      <c r="H50" s="29"/>
      <c r="I50" s="33"/>
      <c r="J50" s="33"/>
      <c r="K50" s="95"/>
      <c r="L50" s="35"/>
      <c r="M50" s="36" t="s">
        <v>109</v>
      </c>
      <c r="N50" s="96"/>
      <c r="O50" s="97"/>
      <c r="P50" s="39"/>
      <c r="Q50" s="40"/>
      <c r="R50" s="41"/>
      <c r="IU50" s="1"/>
      <c r="IV50"/>
    </row>
    <row r="51" spans="1:256" s="10" customFormat="1" ht="18">
      <c r="A51" s="27"/>
      <c r="B51" s="28"/>
      <c r="C51" s="29"/>
      <c r="D51" s="29"/>
      <c r="E51" s="30"/>
      <c r="F51" s="29"/>
      <c r="G51" s="35"/>
      <c r="H51" s="29"/>
      <c r="I51" s="33"/>
      <c r="J51" s="33"/>
      <c r="K51" s="95"/>
      <c r="L51" s="35"/>
      <c r="M51" s="36" t="s">
        <v>110</v>
      </c>
      <c r="N51" s="96"/>
      <c r="O51" s="97"/>
      <c r="P51" s="39"/>
      <c r="Q51" s="40"/>
      <c r="R51" s="41"/>
      <c r="IU51" s="1"/>
      <c r="IV51"/>
    </row>
    <row r="52" spans="1:256" s="10" customFormat="1" ht="18">
      <c r="A52" s="27"/>
      <c r="B52" s="28"/>
      <c r="C52" s="29"/>
      <c r="D52" s="29"/>
      <c r="E52" s="30"/>
      <c r="F52" s="29"/>
      <c r="G52" s="35"/>
      <c r="H52" s="29"/>
      <c r="I52" s="33"/>
      <c r="J52" s="33"/>
      <c r="K52" s="95"/>
      <c r="L52" s="35"/>
      <c r="M52" s="36" t="s">
        <v>111</v>
      </c>
      <c r="N52" s="96"/>
      <c r="O52" s="97"/>
      <c r="P52" s="39"/>
      <c r="Q52" s="40"/>
      <c r="R52" s="41"/>
      <c r="IU52" s="1"/>
      <c r="IV52"/>
    </row>
    <row r="53" spans="1:256" s="10" customFormat="1" ht="27">
      <c r="A53" s="27"/>
      <c r="B53" s="28"/>
      <c r="C53" s="29"/>
      <c r="D53" s="29"/>
      <c r="E53" s="30"/>
      <c r="F53" s="29"/>
      <c r="G53" s="35"/>
      <c r="H53" s="29"/>
      <c r="I53" s="33"/>
      <c r="J53" s="33"/>
      <c r="K53" s="95"/>
      <c r="L53" s="35"/>
      <c r="M53" s="36" t="s">
        <v>112</v>
      </c>
      <c r="N53" s="96"/>
      <c r="O53" s="97"/>
      <c r="P53" s="39"/>
      <c r="Q53" s="40"/>
      <c r="R53" s="41"/>
      <c r="IU53" s="1"/>
      <c r="IV53"/>
    </row>
    <row r="54" spans="1:256" s="10" customFormat="1" ht="45">
      <c r="A54" s="27"/>
      <c r="B54" s="28"/>
      <c r="C54" s="29"/>
      <c r="D54" s="29"/>
      <c r="E54" s="30"/>
      <c r="F54" s="29"/>
      <c r="G54" s="35"/>
      <c r="H54" s="29" t="s">
        <v>113</v>
      </c>
      <c r="I54" s="33"/>
      <c r="J54" s="33"/>
      <c r="K54" s="95"/>
      <c r="L54" s="35"/>
      <c r="M54" s="36" t="s">
        <v>114</v>
      </c>
      <c r="N54" s="96"/>
      <c r="O54" s="97"/>
      <c r="P54" s="39"/>
      <c r="Q54" s="40"/>
      <c r="R54" s="41"/>
      <c r="IU54" s="1"/>
      <c r="IV54"/>
    </row>
    <row r="55" spans="1:256" s="10" customFormat="1" ht="63">
      <c r="A55" s="27"/>
      <c r="B55" s="28"/>
      <c r="C55" s="29"/>
      <c r="D55" s="29"/>
      <c r="E55" s="30"/>
      <c r="F55" s="29"/>
      <c r="G55" s="35"/>
      <c r="H55" s="29"/>
      <c r="I55" s="33"/>
      <c r="J55" s="33"/>
      <c r="K55" s="95"/>
      <c r="L55" s="35"/>
      <c r="M55" s="36" t="s">
        <v>115</v>
      </c>
      <c r="N55" s="96"/>
      <c r="O55" s="97"/>
      <c r="P55" s="39"/>
      <c r="Q55" s="40"/>
      <c r="R55" s="41"/>
      <c r="IU55" s="1"/>
      <c r="IV55"/>
    </row>
    <row r="56" spans="1:256" s="10" customFormat="1" ht="54">
      <c r="A56" s="27"/>
      <c r="B56" s="28"/>
      <c r="C56" s="29"/>
      <c r="D56" s="29"/>
      <c r="E56" s="30"/>
      <c r="F56" s="29"/>
      <c r="G56" s="35"/>
      <c r="H56" s="29" t="s">
        <v>116</v>
      </c>
      <c r="I56" s="33"/>
      <c r="J56" s="33"/>
      <c r="K56" s="95"/>
      <c r="L56" s="35"/>
      <c r="M56" s="98" t="s">
        <v>117</v>
      </c>
      <c r="N56" s="96"/>
      <c r="O56" s="97"/>
      <c r="P56" s="39"/>
      <c r="Q56" s="40"/>
      <c r="R56" s="41"/>
      <c r="IU56" s="1"/>
      <c r="IV56"/>
    </row>
    <row r="57" spans="1:256" s="10" customFormat="1" ht="18">
      <c r="A57" s="27"/>
      <c r="B57" s="28"/>
      <c r="C57" s="29"/>
      <c r="D57" s="29"/>
      <c r="E57" s="30"/>
      <c r="F57" s="29"/>
      <c r="G57" s="35"/>
      <c r="H57" s="29" t="s">
        <v>41</v>
      </c>
      <c r="I57" s="33"/>
      <c r="J57" s="33"/>
      <c r="K57" s="95"/>
      <c r="L57" s="35"/>
      <c r="M57" s="50" t="s">
        <v>118</v>
      </c>
      <c r="N57" s="96"/>
      <c r="O57" s="97"/>
      <c r="P57" s="39"/>
      <c r="Q57" s="40"/>
      <c r="R57" s="41"/>
      <c r="IU57" s="1"/>
      <c r="IV57"/>
    </row>
    <row r="58" spans="1:256" s="10" customFormat="1" ht="72">
      <c r="A58" s="27"/>
      <c r="B58" s="28"/>
      <c r="C58" s="29"/>
      <c r="D58" s="29" t="s">
        <v>119</v>
      </c>
      <c r="E58" s="30">
        <v>0.2</v>
      </c>
      <c r="F58" s="29" t="s">
        <v>120</v>
      </c>
      <c r="G58" s="35">
        <v>0.19</v>
      </c>
      <c r="H58" s="29" t="s">
        <v>121</v>
      </c>
      <c r="I58" s="33"/>
      <c r="J58" s="33"/>
      <c r="K58" s="95"/>
      <c r="L58" s="35"/>
      <c r="M58" s="36" t="s">
        <v>122</v>
      </c>
      <c r="N58" s="96">
        <v>0.25</v>
      </c>
      <c r="O58" s="38">
        <f>N58*G58</f>
        <v>0.0475</v>
      </c>
      <c r="P58" s="39"/>
      <c r="Q58" s="40">
        <v>18010</v>
      </c>
      <c r="R58" s="41">
        <f>(Q58/120000)*E58</f>
        <v>0.03001666666666667</v>
      </c>
      <c r="S58" s="77"/>
      <c r="IU58" s="1"/>
      <c r="IV58"/>
    </row>
    <row r="59" spans="1:256" s="10" customFormat="1" ht="18">
      <c r="A59" s="27"/>
      <c r="B59" s="28"/>
      <c r="C59" s="29"/>
      <c r="D59" s="29"/>
      <c r="E59" s="30"/>
      <c r="F59" s="29"/>
      <c r="G59" s="35"/>
      <c r="H59" s="29"/>
      <c r="I59" s="33"/>
      <c r="J59" s="33"/>
      <c r="K59" s="95"/>
      <c r="L59" s="35"/>
      <c r="M59" s="36" t="s">
        <v>123</v>
      </c>
      <c r="N59" s="96"/>
      <c r="O59" s="38"/>
      <c r="P59" s="39"/>
      <c r="Q59" s="40"/>
      <c r="R59" s="41"/>
      <c r="S59" s="77"/>
      <c r="IU59" s="1"/>
      <c r="IV59"/>
    </row>
    <row r="60" spans="1:256" s="10" customFormat="1" ht="54">
      <c r="A60" s="42"/>
      <c r="B60" s="43"/>
      <c r="C60" s="44"/>
      <c r="D60" s="44"/>
      <c r="E60" s="45"/>
      <c r="F60" s="44"/>
      <c r="G60" s="68"/>
      <c r="H60" s="44" t="s">
        <v>41</v>
      </c>
      <c r="I60" s="70"/>
      <c r="J60" s="71"/>
      <c r="K60" s="72"/>
      <c r="L60" s="73"/>
      <c r="M60" s="50" t="s">
        <v>124</v>
      </c>
      <c r="N60" s="46"/>
      <c r="O60" s="38"/>
      <c r="P60" s="47"/>
      <c r="Q60" s="48"/>
      <c r="R60" s="51"/>
      <c r="IU60" s="1"/>
      <c r="IV60"/>
    </row>
    <row r="61" spans="1:256" s="10" customFormat="1" ht="63">
      <c r="A61" s="42"/>
      <c r="B61" s="43"/>
      <c r="C61" s="44"/>
      <c r="D61" s="44" t="s">
        <v>125</v>
      </c>
      <c r="E61" s="45">
        <v>0.2</v>
      </c>
      <c r="F61" s="44" t="s">
        <v>126</v>
      </c>
      <c r="G61" s="68">
        <v>0.19</v>
      </c>
      <c r="H61" s="44" t="s">
        <v>127</v>
      </c>
      <c r="I61" s="70"/>
      <c r="J61" s="71"/>
      <c r="K61" s="72"/>
      <c r="L61" s="73"/>
      <c r="M61" s="50" t="s">
        <v>128</v>
      </c>
      <c r="N61" s="46">
        <v>0.35</v>
      </c>
      <c r="O61" s="38">
        <f>N61*G61</f>
        <v>0.06649999999999999</v>
      </c>
      <c r="P61" s="47"/>
      <c r="Q61" s="48">
        <v>167702</v>
      </c>
      <c r="R61" s="51">
        <f>(Q61/240000)*E61</f>
        <v>0.1397516666666667</v>
      </c>
      <c r="IU61" s="1"/>
      <c r="IV61"/>
    </row>
    <row r="62" spans="1:256" s="10" customFormat="1" ht="54">
      <c r="A62" s="42"/>
      <c r="B62" s="43"/>
      <c r="C62" s="44"/>
      <c r="D62" s="44"/>
      <c r="E62" s="45"/>
      <c r="F62" s="44"/>
      <c r="G62" s="68"/>
      <c r="H62" s="44" t="s">
        <v>129</v>
      </c>
      <c r="I62" s="70"/>
      <c r="J62" s="71"/>
      <c r="K62" s="72"/>
      <c r="L62" s="73"/>
      <c r="M62" s="50" t="s">
        <v>130</v>
      </c>
      <c r="N62" s="46"/>
      <c r="O62" s="38"/>
      <c r="P62" s="47"/>
      <c r="Q62" s="48"/>
      <c r="R62" s="51"/>
      <c r="IU62" s="1"/>
      <c r="IV62"/>
    </row>
    <row r="63" spans="1:256" s="10" customFormat="1" ht="18">
      <c r="A63" s="42"/>
      <c r="B63" s="43"/>
      <c r="C63" s="44"/>
      <c r="D63" s="44"/>
      <c r="E63" s="45"/>
      <c r="F63" s="44"/>
      <c r="G63" s="68"/>
      <c r="H63" s="44" t="s">
        <v>131</v>
      </c>
      <c r="I63" s="70"/>
      <c r="J63" s="71"/>
      <c r="K63" s="72"/>
      <c r="L63" s="73"/>
      <c r="M63" s="50" t="s">
        <v>132</v>
      </c>
      <c r="N63" s="46"/>
      <c r="O63" s="38"/>
      <c r="P63" s="47"/>
      <c r="Q63" s="48"/>
      <c r="R63" s="51"/>
      <c r="IU63" s="1"/>
      <c r="IV63"/>
    </row>
    <row r="64" spans="1:256" s="10" customFormat="1" ht="72">
      <c r="A64" s="42"/>
      <c r="B64" s="43"/>
      <c r="C64" s="44"/>
      <c r="D64" s="44"/>
      <c r="E64" s="45"/>
      <c r="F64" s="44"/>
      <c r="G64" s="68"/>
      <c r="H64" s="44" t="s">
        <v>133</v>
      </c>
      <c r="I64" s="70"/>
      <c r="J64" s="71"/>
      <c r="K64" s="72"/>
      <c r="L64" s="73"/>
      <c r="M64" s="99" t="s">
        <v>134</v>
      </c>
      <c r="N64" s="46"/>
      <c r="O64" s="38"/>
      <c r="P64" s="47"/>
      <c r="Q64" s="48"/>
      <c r="R64" s="51"/>
      <c r="IU64" s="1"/>
      <c r="IV64"/>
    </row>
    <row r="65" spans="1:256" s="10" customFormat="1" ht="12.75">
      <c r="A65" s="42"/>
      <c r="B65" s="43"/>
      <c r="C65" s="44"/>
      <c r="D65" s="44"/>
      <c r="E65" s="45"/>
      <c r="F65" s="44"/>
      <c r="G65" s="100"/>
      <c r="H65" s="44" t="s">
        <v>135</v>
      </c>
      <c r="I65" s="101"/>
      <c r="J65" s="102"/>
      <c r="K65" s="103"/>
      <c r="L65" s="104"/>
      <c r="M65" s="50"/>
      <c r="N65" s="37"/>
      <c r="O65" s="94"/>
      <c r="P65" s="47"/>
      <c r="Q65" s="48"/>
      <c r="R65" s="51"/>
      <c r="IU65" s="1"/>
      <c r="IV65"/>
    </row>
    <row r="66" spans="1:256" s="10" customFormat="1" ht="36">
      <c r="A66" s="42"/>
      <c r="B66" s="43"/>
      <c r="C66" s="44"/>
      <c r="D66" s="44"/>
      <c r="E66" s="45"/>
      <c r="F66" s="44"/>
      <c r="G66" s="100"/>
      <c r="H66" s="44" t="s">
        <v>41</v>
      </c>
      <c r="I66" s="101"/>
      <c r="J66" s="102"/>
      <c r="K66" s="103"/>
      <c r="L66" s="104"/>
      <c r="M66" s="50" t="s">
        <v>136</v>
      </c>
      <c r="N66" s="37"/>
      <c r="O66" s="94"/>
      <c r="P66" s="47"/>
      <c r="Q66" s="48"/>
      <c r="R66" s="51"/>
      <c r="IU66" s="1"/>
      <c r="IV66"/>
    </row>
    <row r="67" spans="1:256" s="10" customFormat="1" ht="72">
      <c r="A67" s="42"/>
      <c r="B67" s="43"/>
      <c r="C67" s="44"/>
      <c r="D67" s="44"/>
      <c r="E67" s="45"/>
      <c r="F67" s="44"/>
      <c r="G67" s="100"/>
      <c r="H67" s="44"/>
      <c r="I67" s="101"/>
      <c r="J67" s="102"/>
      <c r="K67" s="103"/>
      <c r="L67" s="104"/>
      <c r="M67" s="50" t="s">
        <v>137</v>
      </c>
      <c r="N67" s="37"/>
      <c r="O67" s="94"/>
      <c r="P67" s="47"/>
      <c r="Q67" s="48"/>
      <c r="R67" s="51"/>
      <c r="IU67" s="1"/>
      <c r="IV67"/>
    </row>
    <row r="68" spans="1:256" s="10" customFormat="1" ht="36">
      <c r="A68" s="42"/>
      <c r="B68" s="43"/>
      <c r="C68" s="44"/>
      <c r="D68" s="44"/>
      <c r="E68" s="45"/>
      <c r="F68" s="44"/>
      <c r="G68" s="100"/>
      <c r="H68" s="44"/>
      <c r="I68" s="101"/>
      <c r="J68" s="102"/>
      <c r="K68" s="103"/>
      <c r="L68" s="104"/>
      <c r="M68" s="50" t="s">
        <v>138</v>
      </c>
      <c r="N68" s="37"/>
      <c r="O68" s="94"/>
      <c r="P68" s="47"/>
      <c r="Q68" s="48"/>
      <c r="R68" s="51"/>
      <c r="IU68" s="1"/>
      <c r="IV68"/>
    </row>
    <row r="69" spans="1:256" s="10" customFormat="1" ht="54">
      <c r="A69" s="42"/>
      <c r="B69" s="43"/>
      <c r="C69" s="44"/>
      <c r="D69" s="44" t="s">
        <v>139</v>
      </c>
      <c r="E69" s="45">
        <v>0.1</v>
      </c>
      <c r="F69" s="44" t="s">
        <v>140</v>
      </c>
      <c r="G69" s="68">
        <v>0.19</v>
      </c>
      <c r="H69" s="44" t="s">
        <v>141</v>
      </c>
      <c r="I69" s="70"/>
      <c r="J69" s="71"/>
      <c r="K69" s="72"/>
      <c r="L69" s="73"/>
      <c r="M69" s="50" t="s">
        <v>142</v>
      </c>
      <c r="N69" s="46">
        <v>0.25</v>
      </c>
      <c r="O69" s="38">
        <f>N69*G69</f>
        <v>0.0475</v>
      </c>
      <c r="P69" s="47"/>
      <c r="Q69" s="48">
        <v>3752</v>
      </c>
      <c r="R69" s="51">
        <f>(Q69/115000)*E69</f>
        <v>0.0032626086956521745</v>
      </c>
      <c r="IU69" s="1"/>
      <c r="IV69"/>
    </row>
    <row r="70" spans="1:256" s="10" customFormat="1" ht="54">
      <c r="A70" s="42"/>
      <c r="B70" s="43"/>
      <c r="C70" s="44"/>
      <c r="D70" s="44" t="s">
        <v>143</v>
      </c>
      <c r="E70" s="45">
        <v>0.1</v>
      </c>
      <c r="F70" s="44"/>
      <c r="G70" s="68"/>
      <c r="H70" s="44" t="s">
        <v>41</v>
      </c>
      <c r="I70" s="70"/>
      <c r="J70" s="71"/>
      <c r="K70" s="72"/>
      <c r="L70" s="73"/>
      <c r="M70" s="36" t="s">
        <v>144</v>
      </c>
      <c r="N70" s="46"/>
      <c r="O70" s="38"/>
      <c r="P70" s="47"/>
      <c r="Q70" s="48">
        <v>0</v>
      </c>
      <c r="R70" s="51">
        <f>(Q70/1)*E70</f>
        <v>0</v>
      </c>
      <c r="IU70" s="1"/>
      <c r="IV70"/>
    </row>
    <row r="71" spans="1:256" s="10" customFormat="1" ht="54">
      <c r="A71" s="42"/>
      <c r="B71" s="43"/>
      <c r="C71" s="44" t="s">
        <v>145</v>
      </c>
      <c r="D71" s="44" t="s">
        <v>146</v>
      </c>
      <c r="E71" s="45">
        <v>0.2</v>
      </c>
      <c r="F71" s="44" t="s">
        <v>147</v>
      </c>
      <c r="G71" s="68">
        <v>0.19</v>
      </c>
      <c r="H71" s="44" t="s">
        <v>147</v>
      </c>
      <c r="I71" s="70"/>
      <c r="J71" s="71"/>
      <c r="K71" s="72"/>
      <c r="L71" s="73"/>
      <c r="M71" s="50" t="s">
        <v>148</v>
      </c>
      <c r="N71" s="46">
        <v>0.3</v>
      </c>
      <c r="O71" s="38">
        <f>N71*G71</f>
        <v>0.056999999999999995</v>
      </c>
      <c r="P71" s="47"/>
      <c r="Q71" s="48">
        <v>146</v>
      </c>
      <c r="R71" s="51">
        <f>(Q71/1000)*E71</f>
        <v>0.0292</v>
      </c>
      <c r="IU71" s="1"/>
      <c r="IV71"/>
    </row>
    <row r="72" spans="1:256" s="10" customFormat="1" ht="72">
      <c r="A72" s="42"/>
      <c r="B72" s="43"/>
      <c r="C72" s="44"/>
      <c r="D72" s="44"/>
      <c r="E72" s="45"/>
      <c r="F72" s="44"/>
      <c r="G72" s="68"/>
      <c r="H72" s="44"/>
      <c r="I72" s="70"/>
      <c r="J72" s="71"/>
      <c r="K72" s="72"/>
      <c r="L72" s="73"/>
      <c r="M72" s="50" t="s">
        <v>149</v>
      </c>
      <c r="N72" s="46"/>
      <c r="O72" s="38"/>
      <c r="P72" s="47"/>
      <c r="Q72" s="48"/>
      <c r="R72" s="51"/>
      <c r="IU72" s="1"/>
      <c r="IV72"/>
    </row>
    <row r="73" spans="1:256" s="10" customFormat="1" ht="108">
      <c r="A73" s="42"/>
      <c r="B73" s="43"/>
      <c r="C73" s="44"/>
      <c r="D73" s="44"/>
      <c r="E73" s="45"/>
      <c r="F73" s="44"/>
      <c r="G73" s="68"/>
      <c r="H73" s="44"/>
      <c r="I73" s="70"/>
      <c r="J73" s="71"/>
      <c r="K73" s="72"/>
      <c r="L73" s="73"/>
      <c r="M73" s="50" t="s">
        <v>150</v>
      </c>
      <c r="N73" s="46"/>
      <c r="O73" s="38"/>
      <c r="P73" s="47"/>
      <c r="Q73" s="48"/>
      <c r="R73" s="51"/>
      <c r="IU73" s="1"/>
      <c r="IV73"/>
    </row>
    <row r="74" spans="1:256" s="10" customFormat="1" ht="27">
      <c r="A74" s="42"/>
      <c r="B74" s="43"/>
      <c r="C74" s="44"/>
      <c r="D74" s="44"/>
      <c r="E74" s="45"/>
      <c r="F74" s="44"/>
      <c r="G74" s="68"/>
      <c r="H74" s="44" t="s">
        <v>151</v>
      </c>
      <c r="I74" s="70"/>
      <c r="J74" s="71"/>
      <c r="K74" s="72"/>
      <c r="L74" s="73"/>
      <c r="M74" s="50"/>
      <c r="N74" s="46"/>
      <c r="O74" s="94"/>
      <c r="P74" s="47"/>
      <c r="Q74" s="48"/>
      <c r="R74" s="51"/>
      <c r="IU74" s="1"/>
      <c r="IV74"/>
    </row>
    <row r="75" spans="1:256" s="10" customFormat="1" ht="18">
      <c r="A75" s="42"/>
      <c r="B75" s="43"/>
      <c r="C75" s="44"/>
      <c r="D75" s="44"/>
      <c r="E75" s="45"/>
      <c r="F75" s="44" t="s">
        <v>41</v>
      </c>
      <c r="G75" s="68">
        <v>0.05</v>
      </c>
      <c r="H75" s="1"/>
      <c r="I75" s="70"/>
      <c r="J75" s="71"/>
      <c r="K75" s="72"/>
      <c r="L75" s="73"/>
      <c r="M75" s="50"/>
      <c r="N75" s="46">
        <v>0.5</v>
      </c>
      <c r="O75" s="38">
        <f>N75*G75</f>
        <v>0.025</v>
      </c>
      <c r="P75" s="47"/>
      <c r="Q75" s="48"/>
      <c r="R75" s="51"/>
      <c r="IU75" s="1"/>
      <c r="IV75"/>
    </row>
    <row r="76" spans="1:256" s="12" customFormat="1" ht="12.75" customHeight="1">
      <c r="A76" s="52"/>
      <c r="B76" s="53" t="s">
        <v>43</v>
      </c>
      <c r="C76" s="192" t="s">
        <v>152</v>
      </c>
      <c r="D76" s="192"/>
      <c r="E76" s="56">
        <f>SUM(E42:E75)</f>
        <v>1</v>
      </c>
      <c r="F76" s="74"/>
      <c r="G76" s="56">
        <f>SUM(G42:G75)</f>
        <v>1</v>
      </c>
      <c r="H76" s="74"/>
      <c r="I76" s="57">
        <f>SUM(I42:I74)</f>
        <v>0</v>
      </c>
      <c r="J76" s="58">
        <f>SUM(J42:J74)</f>
        <v>0</v>
      </c>
      <c r="K76" s="59" t="e">
        <f>J76/I76</f>
        <v>#DIV/0!</v>
      </c>
      <c r="L76" s="60" t="e">
        <f>J76/I76</f>
        <v>#DIV/0!</v>
      </c>
      <c r="M76" s="61"/>
      <c r="N76" s="62"/>
      <c r="O76" s="63"/>
      <c r="P76" s="64">
        <f>SUM(O42:O75)</f>
        <v>0.329</v>
      </c>
      <c r="Q76" s="65"/>
      <c r="R76" s="64">
        <f>SUM(R42:R75)</f>
        <v>0.2797254247876062</v>
      </c>
      <c r="IU76" s="1"/>
      <c r="IV76"/>
    </row>
    <row r="77" spans="1:256" s="10" customFormat="1" ht="63">
      <c r="A77" s="27" t="s">
        <v>23</v>
      </c>
      <c r="B77" s="28" t="s">
        <v>24</v>
      </c>
      <c r="C77" s="29" t="s">
        <v>153</v>
      </c>
      <c r="D77" s="44" t="s">
        <v>154</v>
      </c>
      <c r="E77" s="45">
        <v>0.2</v>
      </c>
      <c r="F77" s="44" t="s">
        <v>155</v>
      </c>
      <c r="G77" s="68">
        <v>0.2</v>
      </c>
      <c r="H77" s="44" t="s">
        <v>156</v>
      </c>
      <c r="I77" s="70"/>
      <c r="J77" s="71"/>
      <c r="K77" s="72"/>
      <c r="L77" s="73"/>
      <c r="M77" s="50" t="s">
        <v>157</v>
      </c>
      <c r="N77" s="46">
        <v>0.62</v>
      </c>
      <c r="O77" s="38">
        <f>N77*G77</f>
        <v>0.124</v>
      </c>
      <c r="P77" s="47"/>
      <c r="Q77" s="105">
        <v>123</v>
      </c>
      <c r="R77" s="51">
        <f>(Q77/250)*E77</f>
        <v>0.0984</v>
      </c>
      <c r="IU77" s="1"/>
      <c r="IV77"/>
    </row>
    <row r="78" spans="1:256" s="10" customFormat="1" ht="54">
      <c r="A78" s="42"/>
      <c r="B78" s="43"/>
      <c r="C78" s="44"/>
      <c r="D78" s="44"/>
      <c r="E78" s="45"/>
      <c r="F78" s="44"/>
      <c r="G78" s="68"/>
      <c r="H78" s="44" t="s">
        <v>158</v>
      </c>
      <c r="I78" s="70"/>
      <c r="J78" s="71"/>
      <c r="K78" s="72"/>
      <c r="L78" s="73"/>
      <c r="M78" s="50" t="s">
        <v>159</v>
      </c>
      <c r="N78" s="46"/>
      <c r="O78" s="38"/>
      <c r="P78" s="47"/>
      <c r="Q78" s="48"/>
      <c r="R78" s="51"/>
      <c r="IU78" s="1"/>
      <c r="IV78"/>
    </row>
    <row r="79" spans="1:256" s="10" customFormat="1" ht="18">
      <c r="A79" s="42"/>
      <c r="B79" s="43"/>
      <c r="C79" s="44"/>
      <c r="D79" s="44"/>
      <c r="E79" s="45"/>
      <c r="F79" s="44"/>
      <c r="G79" s="68"/>
      <c r="H79" s="44"/>
      <c r="I79" s="70"/>
      <c r="J79" s="71"/>
      <c r="K79" s="72"/>
      <c r="L79" s="73"/>
      <c r="M79" s="50" t="s">
        <v>160</v>
      </c>
      <c r="N79" s="46"/>
      <c r="O79" s="38"/>
      <c r="P79" s="47"/>
      <c r="Q79" s="48"/>
      <c r="R79" s="51"/>
      <c r="IU79" s="1"/>
      <c r="IV79"/>
    </row>
    <row r="80" spans="1:256" s="10" customFormat="1" ht="12.75">
      <c r="A80" s="42"/>
      <c r="B80" s="43"/>
      <c r="C80" s="44"/>
      <c r="D80" s="44"/>
      <c r="E80" s="45"/>
      <c r="F80" s="44"/>
      <c r="G80" s="68"/>
      <c r="H80" s="44"/>
      <c r="I80" s="70"/>
      <c r="J80" s="71"/>
      <c r="K80" s="72"/>
      <c r="L80" s="73"/>
      <c r="M80" s="50" t="s">
        <v>161</v>
      </c>
      <c r="N80" s="46"/>
      <c r="O80" s="38"/>
      <c r="P80" s="47"/>
      <c r="Q80" s="48"/>
      <c r="R80" s="51"/>
      <c r="IU80" s="1"/>
      <c r="IV80"/>
    </row>
    <row r="81" spans="1:256" s="10" customFormat="1" ht="27">
      <c r="A81" s="42"/>
      <c r="B81" s="43"/>
      <c r="C81" s="44"/>
      <c r="D81" s="44"/>
      <c r="E81" s="45"/>
      <c r="F81" s="44"/>
      <c r="G81" s="68"/>
      <c r="H81" s="44"/>
      <c r="I81" s="70"/>
      <c r="J81" s="71"/>
      <c r="K81" s="72"/>
      <c r="L81" s="73"/>
      <c r="M81" s="50" t="s">
        <v>162</v>
      </c>
      <c r="N81" s="46"/>
      <c r="O81" s="38"/>
      <c r="P81" s="47"/>
      <c r="Q81" s="48"/>
      <c r="R81" s="51"/>
      <c r="IU81" s="1"/>
      <c r="IV81"/>
    </row>
    <row r="82" spans="1:256" s="10" customFormat="1" ht="12.75">
      <c r="A82" s="42"/>
      <c r="B82" s="43"/>
      <c r="C82" s="44"/>
      <c r="D82" s="44"/>
      <c r="E82" s="45"/>
      <c r="F82" s="44"/>
      <c r="G82" s="68"/>
      <c r="H82" s="44"/>
      <c r="I82" s="70"/>
      <c r="J82" s="71"/>
      <c r="K82" s="72"/>
      <c r="L82" s="73"/>
      <c r="M82" s="50" t="s">
        <v>163</v>
      </c>
      <c r="N82" s="46"/>
      <c r="O82" s="38"/>
      <c r="P82" s="47"/>
      <c r="Q82" s="48"/>
      <c r="R82" s="51"/>
      <c r="IU82" s="1"/>
      <c r="IV82"/>
    </row>
    <row r="83" spans="1:256" s="10" customFormat="1" ht="54">
      <c r="A83" s="42"/>
      <c r="B83" s="43"/>
      <c r="C83" s="44"/>
      <c r="D83" s="44"/>
      <c r="E83" s="45"/>
      <c r="F83" s="44"/>
      <c r="G83" s="68"/>
      <c r="H83" s="44" t="s">
        <v>164</v>
      </c>
      <c r="I83" s="70"/>
      <c r="J83" s="71"/>
      <c r="K83" s="72"/>
      <c r="L83" s="73"/>
      <c r="M83" s="50" t="s">
        <v>165</v>
      </c>
      <c r="N83" s="46"/>
      <c r="O83" s="38"/>
      <c r="P83" s="47"/>
      <c r="Q83" s="48"/>
      <c r="R83" s="51"/>
      <c r="IU83" s="1"/>
      <c r="IV83"/>
    </row>
    <row r="84" spans="1:256" s="10" customFormat="1" ht="36">
      <c r="A84" s="42"/>
      <c r="B84" s="43"/>
      <c r="C84" s="44"/>
      <c r="D84" s="44"/>
      <c r="E84" s="45"/>
      <c r="F84" s="44"/>
      <c r="G84" s="68"/>
      <c r="H84" s="44"/>
      <c r="I84" s="70"/>
      <c r="J84" s="71"/>
      <c r="K84" s="72"/>
      <c r="L84" s="73"/>
      <c r="M84" s="50" t="s">
        <v>166</v>
      </c>
      <c r="N84" s="46"/>
      <c r="O84" s="38"/>
      <c r="P84" s="47"/>
      <c r="Q84" s="48"/>
      <c r="R84" s="51"/>
      <c r="IU84" s="1"/>
      <c r="IV84"/>
    </row>
    <row r="85" spans="1:256" s="10" customFormat="1" ht="18">
      <c r="A85" s="42"/>
      <c r="B85" s="43"/>
      <c r="C85" s="44"/>
      <c r="D85" s="44"/>
      <c r="E85" s="45"/>
      <c r="F85" s="44"/>
      <c r="G85" s="68"/>
      <c r="H85" s="44"/>
      <c r="I85" s="70"/>
      <c r="J85" s="71"/>
      <c r="K85" s="72"/>
      <c r="L85" s="73"/>
      <c r="M85" s="50" t="s">
        <v>167</v>
      </c>
      <c r="N85" s="46"/>
      <c r="O85" s="38"/>
      <c r="P85" s="47"/>
      <c r="Q85" s="48"/>
      <c r="R85" s="51"/>
      <c r="IU85" s="1"/>
      <c r="IV85"/>
    </row>
    <row r="86" spans="1:256" s="10" customFormat="1" ht="18">
      <c r="A86" s="42"/>
      <c r="B86" s="43"/>
      <c r="C86" s="44"/>
      <c r="D86" s="44"/>
      <c r="E86" s="45"/>
      <c r="F86" s="44"/>
      <c r="G86" s="68"/>
      <c r="H86" s="44"/>
      <c r="I86" s="70"/>
      <c r="J86" s="71"/>
      <c r="K86" s="72"/>
      <c r="L86" s="73"/>
      <c r="M86" s="50" t="s">
        <v>168</v>
      </c>
      <c r="N86" s="46"/>
      <c r="O86" s="38"/>
      <c r="P86" s="47"/>
      <c r="Q86" s="48"/>
      <c r="R86" s="51"/>
      <c r="IU86" s="1"/>
      <c r="IV86"/>
    </row>
    <row r="87" spans="1:256" s="10" customFormat="1" ht="18">
      <c r="A87" s="42"/>
      <c r="B87" s="43"/>
      <c r="C87" s="44"/>
      <c r="D87" s="44"/>
      <c r="E87" s="45"/>
      <c r="F87" s="44"/>
      <c r="G87" s="68"/>
      <c r="H87" s="44"/>
      <c r="I87" s="70"/>
      <c r="J87" s="71"/>
      <c r="K87" s="72"/>
      <c r="L87" s="73"/>
      <c r="M87" s="50" t="s">
        <v>169</v>
      </c>
      <c r="N87" s="46"/>
      <c r="O87" s="38"/>
      <c r="P87" s="47"/>
      <c r="Q87" s="48"/>
      <c r="R87" s="51"/>
      <c r="IU87" s="1"/>
      <c r="IV87"/>
    </row>
    <row r="88" spans="1:256" s="10" customFormat="1" ht="36">
      <c r="A88" s="42"/>
      <c r="B88" s="43"/>
      <c r="C88" s="44"/>
      <c r="D88" s="44"/>
      <c r="E88" s="45"/>
      <c r="F88" s="44"/>
      <c r="G88" s="68"/>
      <c r="H88" s="44"/>
      <c r="I88" s="70"/>
      <c r="J88" s="71"/>
      <c r="K88" s="72"/>
      <c r="L88" s="73"/>
      <c r="M88" s="50" t="s">
        <v>170</v>
      </c>
      <c r="N88" s="46"/>
      <c r="O88" s="38"/>
      <c r="P88" s="47"/>
      <c r="Q88" s="48"/>
      <c r="R88" s="51"/>
      <c r="IU88" s="1"/>
      <c r="IV88"/>
    </row>
    <row r="89" spans="1:256" s="10" customFormat="1" ht="12.75">
      <c r="A89" s="42"/>
      <c r="B89" s="43"/>
      <c r="C89" s="44"/>
      <c r="D89" s="44"/>
      <c r="E89" s="45"/>
      <c r="F89" s="44"/>
      <c r="G89" s="68"/>
      <c r="H89" s="44"/>
      <c r="I89" s="70"/>
      <c r="J89" s="71"/>
      <c r="K89" s="72"/>
      <c r="L89" s="73"/>
      <c r="M89" s="50" t="s">
        <v>171</v>
      </c>
      <c r="N89" s="46"/>
      <c r="O89" s="38"/>
      <c r="P89" s="47"/>
      <c r="Q89" s="48"/>
      <c r="R89" s="51"/>
      <c r="IU89" s="1"/>
      <c r="IV89"/>
    </row>
    <row r="90" spans="1:256" s="10" customFormat="1" ht="12.75">
      <c r="A90" s="42"/>
      <c r="B90" s="43"/>
      <c r="C90" s="44"/>
      <c r="D90" s="44"/>
      <c r="E90" s="45"/>
      <c r="F90" s="44"/>
      <c r="G90" s="68"/>
      <c r="H90" s="44"/>
      <c r="I90" s="70"/>
      <c r="J90" s="71"/>
      <c r="K90" s="72"/>
      <c r="L90" s="73"/>
      <c r="M90" s="50" t="s">
        <v>172</v>
      </c>
      <c r="N90" s="46"/>
      <c r="O90" s="38"/>
      <c r="P90" s="47"/>
      <c r="Q90" s="48"/>
      <c r="R90" s="51"/>
      <c r="IU90" s="1"/>
      <c r="IV90"/>
    </row>
    <row r="91" spans="1:256" s="10" customFormat="1" ht="12.75">
      <c r="A91" s="42"/>
      <c r="B91" s="43"/>
      <c r="C91" s="44"/>
      <c r="D91" s="44"/>
      <c r="E91" s="45"/>
      <c r="F91" s="44"/>
      <c r="G91" s="68"/>
      <c r="H91" s="44"/>
      <c r="I91" s="70"/>
      <c r="J91" s="71"/>
      <c r="K91" s="72"/>
      <c r="L91" s="73"/>
      <c r="M91" s="50" t="s">
        <v>173</v>
      </c>
      <c r="N91" s="46"/>
      <c r="O91" s="38"/>
      <c r="P91" s="47"/>
      <c r="Q91" s="48"/>
      <c r="R91" s="51"/>
      <c r="IU91" s="1"/>
      <c r="IV91"/>
    </row>
    <row r="92" spans="1:256" s="10" customFormat="1" ht="12.75">
      <c r="A92" s="42"/>
      <c r="B92" s="43"/>
      <c r="C92" s="44"/>
      <c r="D92" s="44"/>
      <c r="E92" s="45"/>
      <c r="F92" s="44"/>
      <c r="G92" s="68"/>
      <c r="H92" s="44"/>
      <c r="I92" s="70"/>
      <c r="J92" s="71"/>
      <c r="K92" s="72"/>
      <c r="L92" s="73"/>
      <c r="M92" s="50" t="s">
        <v>174</v>
      </c>
      <c r="N92" s="46"/>
      <c r="O92" s="38"/>
      <c r="P92" s="47"/>
      <c r="Q92" s="48"/>
      <c r="R92" s="51"/>
      <c r="IU92" s="1"/>
      <c r="IV92"/>
    </row>
    <row r="93" spans="1:256" s="10" customFormat="1" ht="12.75">
      <c r="A93" s="42"/>
      <c r="B93" s="43"/>
      <c r="C93" s="44"/>
      <c r="D93" s="44"/>
      <c r="E93" s="45"/>
      <c r="F93" s="44"/>
      <c r="G93" s="68"/>
      <c r="H93" s="44"/>
      <c r="I93" s="70"/>
      <c r="J93" s="71"/>
      <c r="K93" s="72"/>
      <c r="L93" s="73"/>
      <c r="M93" s="50" t="s">
        <v>175</v>
      </c>
      <c r="N93" s="46"/>
      <c r="O93" s="38"/>
      <c r="P93" s="47"/>
      <c r="Q93" s="48"/>
      <c r="R93" s="51"/>
      <c r="IU93" s="1"/>
      <c r="IV93"/>
    </row>
    <row r="94" spans="1:256" s="10" customFormat="1" ht="54">
      <c r="A94" s="42"/>
      <c r="B94" s="43"/>
      <c r="C94" s="44"/>
      <c r="D94" s="44"/>
      <c r="E94" s="45"/>
      <c r="F94" s="44"/>
      <c r="G94" s="68"/>
      <c r="H94" s="44" t="s">
        <v>176</v>
      </c>
      <c r="I94" s="70"/>
      <c r="J94" s="71"/>
      <c r="K94" s="72"/>
      <c r="L94" s="73"/>
      <c r="M94" s="50" t="s">
        <v>177</v>
      </c>
      <c r="N94" s="46"/>
      <c r="O94" s="38"/>
      <c r="P94" s="47"/>
      <c r="Q94" s="48"/>
      <c r="R94" s="51"/>
      <c r="IU94" s="1"/>
      <c r="IV94"/>
    </row>
    <row r="95" spans="1:256" s="10" customFormat="1" ht="72">
      <c r="A95" s="42"/>
      <c r="B95" s="43"/>
      <c r="C95" s="44"/>
      <c r="D95" s="44"/>
      <c r="E95" s="45"/>
      <c r="F95" s="44"/>
      <c r="G95" s="68"/>
      <c r="H95" s="44" t="s">
        <v>178</v>
      </c>
      <c r="I95" s="70"/>
      <c r="J95" s="71"/>
      <c r="K95" s="72"/>
      <c r="L95" s="73"/>
      <c r="M95" s="50" t="s">
        <v>179</v>
      </c>
      <c r="N95" s="46"/>
      <c r="O95" s="38"/>
      <c r="P95" s="47"/>
      <c r="Q95" s="48"/>
      <c r="R95" s="51"/>
      <c r="IU95" s="1"/>
      <c r="IV95"/>
    </row>
    <row r="96" spans="1:256" s="10" customFormat="1" ht="18">
      <c r="A96" s="42"/>
      <c r="B96" s="43"/>
      <c r="C96" s="44"/>
      <c r="D96" s="44"/>
      <c r="E96" s="45"/>
      <c r="F96" s="44"/>
      <c r="G96" s="68"/>
      <c r="H96" s="44"/>
      <c r="I96" s="70"/>
      <c r="J96" s="71"/>
      <c r="K96" s="72"/>
      <c r="L96" s="73"/>
      <c r="M96" s="50" t="s">
        <v>180</v>
      </c>
      <c r="N96" s="46"/>
      <c r="O96" s="38"/>
      <c r="P96" s="47"/>
      <c r="Q96" s="48"/>
      <c r="R96" s="51"/>
      <c r="IU96" s="1"/>
      <c r="IV96"/>
    </row>
    <row r="97" spans="1:256" s="10" customFormat="1" ht="45">
      <c r="A97" s="42"/>
      <c r="B97" s="43"/>
      <c r="C97" s="44"/>
      <c r="D97" s="44"/>
      <c r="E97" s="45"/>
      <c r="F97" s="44"/>
      <c r="G97" s="68"/>
      <c r="H97" s="44"/>
      <c r="I97" s="70"/>
      <c r="J97" s="71"/>
      <c r="K97" s="72"/>
      <c r="L97" s="73"/>
      <c r="M97" s="50" t="s">
        <v>181</v>
      </c>
      <c r="N97" s="46"/>
      <c r="O97" s="38"/>
      <c r="P97" s="47"/>
      <c r="Q97" s="48"/>
      <c r="R97" s="51"/>
      <c r="IU97" s="1"/>
      <c r="IV97"/>
    </row>
    <row r="98" spans="1:256" s="10" customFormat="1" ht="27">
      <c r="A98" s="42"/>
      <c r="B98" s="43"/>
      <c r="C98" s="44"/>
      <c r="D98" s="44"/>
      <c r="E98" s="45"/>
      <c r="F98" s="44"/>
      <c r="G98" s="68"/>
      <c r="H98" s="44"/>
      <c r="I98" s="70"/>
      <c r="J98" s="71"/>
      <c r="K98" s="72"/>
      <c r="L98" s="73"/>
      <c r="M98" s="50" t="s">
        <v>182</v>
      </c>
      <c r="N98" s="46"/>
      <c r="O98" s="38"/>
      <c r="P98" s="47"/>
      <c r="Q98" s="48"/>
      <c r="R98" s="51"/>
      <c r="IU98" s="1"/>
      <c r="IV98"/>
    </row>
    <row r="99" spans="1:256" s="10" customFormat="1" ht="27">
      <c r="A99" s="42"/>
      <c r="B99" s="43"/>
      <c r="C99" s="44"/>
      <c r="D99" s="44"/>
      <c r="E99" s="45"/>
      <c r="F99" s="44"/>
      <c r="G99" s="68"/>
      <c r="H99" s="44"/>
      <c r="I99" s="70"/>
      <c r="J99" s="71"/>
      <c r="K99" s="72"/>
      <c r="L99" s="73"/>
      <c r="M99" s="50" t="s">
        <v>183</v>
      </c>
      <c r="N99" s="46"/>
      <c r="O99" s="38"/>
      <c r="P99" s="47"/>
      <c r="Q99" s="48"/>
      <c r="R99" s="51"/>
      <c r="IU99" s="1"/>
      <c r="IV99"/>
    </row>
    <row r="100" spans="1:256" s="10" customFormat="1" ht="12.75">
      <c r="A100" s="42"/>
      <c r="B100" s="43"/>
      <c r="C100" s="44"/>
      <c r="D100" s="44"/>
      <c r="E100" s="45"/>
      <c r="F100" s="44"/>
      <c r="G100" s="68"/>
      <c r="H100" s="44"/>
      <c r="I100" s="70"/>
      <c r="J100" s="71"/>
      <c r="K100" s="72"/>
      <c r="L100" s="73"/>
      <c r="M100" s="50" t="s">
        <v>184</v>
      </c>
      <c r="N100" s="46"/>
      <c r="O100" s="38"/>
      <c r="P100" s="47"/>
      <c r="Q100" s="48"/>
      <c r="R100" s="51"/>
      <c r="IU100" s="1"/>
      <c r="IV100"/>
    </row>
    <row r="101" spans="1:256" s="10" customFormat="1" ht="27">
      <c r="A101" s="42"/>
      <c r="B101" s="43"/>
      <c r="C101" s="44"/>
      <c r="D101" s="44"/>
      <c r="E101" s="45"/>
      <c r="F101" s="44"/>
      <c r="G101" s="68"/>
      <c r="H101" s="44"/>
      <c r="I101" s="70"/>
      <c r="J101" s="71"/>
      <c r="K101" s="72"/>
      <c r="L101" s="73"/>
      <c r="M101" s="50" t="s">
        <v>185</v>
      </c>
      <c r="N101" s="46"/>
      <c r="O101" s="38"/>
      <c r="P101" s="47"/>
      <c r="Q101" s="48"/>
      <c r="R101" s="51"/>
      <c r="IU101" s="1"/>
      <c r="IV101"/>
    </row>
    <row r="102" spans="1:256" s="10" customFormat="1" ht="36">
      <c r="A102" s="42"/>
      <c r="B102" s="43"/>
      <c r="C102" s="44"/>
      <c r="D102" s="44"/>
      <c r="E102" s="45"/>
      <c r="F102" s="44"/>
      <c r="G102" s="68"/>
      <c r="H102" s="44" t="s">
        <v>186</v>
      </c>
      <c r="I102" s="70"/>
      <c r="J102" s="71"/>
      <c r="K102" s="72"/>
      <c r="L102" s="73"/>
      <c r="M102" s="50" t="s">
        <v>187</v>
      </c>
      <c r="N102" s="46"/>
      <c r="O102" s="38"/>
      <c r="P102" s="47"/>
      <c r="Q102" s="48"/>
      <c r="R102" s="51"/>
      <c r="IU102" s="1"/>
      <c r="IV102"/>
    </row>
    <row r="103" spans="1:256" s="10" customFormat="1" ht="45">
      <c r="A103" s="42"/>
      <c r="B103" s="43"/>
      <c r="C103" s="44"/>
      <c r="D103" s="44"/>
      <c r="E103" s="45"/>
      <c r="F103" s="44"/>
      <c r="G103" s="68"/>
      <c r="H103" s="44" t="s">
        <v>188</v>
      </c>
      <c r="I103" s="70"/>
      <c r="J103" s="71"/>
      <c r="K103" s="72"/>
      <c r="L103" s="73"/>
      <c r="M103" s="50" t="s">
        <v>189</v>
      </c>
      <c r="N103" s="46"/>
      <c r="O103" s="38"/>
      <c r="P103" s="47"/>
      <c r="Q103" s="48"/>
      <c r="R103" s="51"/>
      <c r="IU103" s="1"/>
      <c r="IV103"/>
    </row>
    <row r="104" spans="1:256" s="10" customFormat="1" ht="63">
      <c r="A104" s="42"/>
      <c r="B104" s="43"/>
      <c r="C104" s="44"/>
      <c r="D104" s="44"/>
      <c r="E104" s="45"/>
      <c r="F104" s="44"/>
      <c r="G104" s="68"/>
      <c r="H104" s="44"/>
      <c r="I104" s="70"/>
      <c r="J104" s="71"/>
      <c r="K104" s="72"/>
      <c r="L104" s="73"/>
      <c r="M104" s="50" t="s">
        <v>190</v>
      </c>
      <c r="N104" s="46"/>
      <c r="O104" s="38"/>
      <c r="P104" s="47"/>
      <c r="Q104" s="48"/>
      <c r="R104" s="51"/>
      <c r="IU104" s="1"/>
      <c r="IV104"/>
    </row>
    <row r="105" spans="1:256" s="10" customFormat="1" ht="36">
      <c r="A105" s="42"/>
      <c r="B105" s="43"/>
      <c r="C105" s="44"/>
      <c r="D105" s="44"/>
      <c r="E105" s="45"/>
      <c r="F105" s="44"/>
      <c r="G105" s="68"/>
      <c r="H105" s="44"/>
      <c r="I105" s="70"/>
      <c r="J105" s="71"/>
      <c r="K105" s="72"/>
      <c r="L105" s="73"/>
      <c r="M105" s="50" t="s">
        <v>191</v>
      </c>
      <c r="N105" s="46"/>
      <c r="O105" s="38"/>
      <c r="P105" s="47"/>
      <c r="Q105" s="48"/>
      <c r="R105" s="51"/>
      <c r="IU105" s="1"/>
      <c r="IV105"/>
    </row>
    <row r="106" spans="1:256" s="10" customFormat="1" ht="18">
      <c r="A106" s="42"/>
      <c r="B106" s="43"/>
      <c r="C106" s="44"/>
      <c r="D106" s="44"/>
      <c r="E106" s="45"/>
      <c r="F106" s="44"/>
      <c r="G106" s="68"/>
      <c r="H106" s="44" t="s">
        <v>192</v>
      </c>
      <c r="I106" s="70"/>
      <c r="J106" s="71"/>
      <c r="K106" s="72"/>
      <c r="L106" s="73"/>
      <c r="M106" s="50" t="s">
        <v>193</v>
      </c>
      <c r="N106" s="46"/>
      <c r="O106" s="38"/>
      <c r="P106" s="47"/>
      <c r="Q106" s="48"/>
      <c r="R106" s="51"/>
      <c r="IU106" s="1"/>
      <c r="IV106"/>
    </row>
    <row r="107" spans="1:256" s="10" customFormat="1" ht="27">
      <c r="A107" s="42"/>
      <c r="B107" s="43"/>
      <c r="C107" s="44"/>
      <c r="D107" s="44"/>
      <c r="E107" s="45"/>
      <c r="F107" s="44"/>
      <c r="G107" s="68"/>
      <c r="H107" s="44"/>
      <c r="I107" s="70"/>
      <c r="J107" s="71"/>
      <c r="K107" s="72"/>
      <c r="L107" s="73"/>
      <c r="M107" s="50" t="s">
        <v>194</v>
      </c>
      <c r="N107" s="46"/>
      <c r="O107" s="38"/>
      <c r="P107" s="47"/>
      <c r="Q107" s="48"/>
      <c r="R107" s="51"/>
      <c r="IU107" s="1"/>
      <c r="IV107"/>
    </row>
    <row r="108" spans="1:256" s="10" customFormat="1" ht="36">
      <c r="A108" s="42"/>
      <c r="B108" s="43"/>
      <c r="C108" s="44"/>
      <c r="D108" s="44" t="s">
        <v>195</v>
      </c>
      <c r="E108" s="45">
        <v>0.2</v>
      </c>
      <c r="F108" s="44" t="s">
        <v>196</v>
      </c>
      <c r="G108" s="68">
        <v>0.2</v>
      </c>
      <c r="H108" s="44" t="s">
        <v>197</v>
      </c>
      <c r="I108" s="70"/>
      <c r="J108" s="71"/>
      <c r="K108" s="72"/>
      <c r="L108" s="73"/>
      <c r="M108" s="50" t="s">
        <v>198</v>
      </c>
      <c r="N108" s="46">
        <v>0.4</v>
      </c>
      <c r="O108" s="38">
        <f>N108*G108</f>
        <v>0.08000000000000002</v>
      </c>
      <c r="P108" s="47"/>
      <c r="Q108" s="106">
        <v>9</v>
      </c>
      <c r="R108" s="51">
        <f>(Q108/50)*E108</f>
        <v>0.036</v>
      </c>
      <c r="IU108" s="1"/>
      <c r="IV108"/>
    </row>
    <row r="109" spans="1:256" s="10" customFormat="1" ht="27">
      <c r="A109" s="42"/>
      <c r="B109" s="43"/>
      <c r="C109" s="44"/>
      <c r="D109" s="44"/>
      <c r="E109" s="45"/>
      <c r="F109" s="44"/>
      <c r="G109" s="68"/>
      <c r="H109" s="44" t="s">
        <v>199</v>
      </c>
      <c r="I109" s="70"/>
      <c r="J109" s="71"/>
      <c r="K109" s="72"/>
      <c r="L109" s="73"/>
      <c r="M109" s="50" t="s">
        <v>200</v>
      </c>
      <c r="N109" s="46"/>
      <c r="O109" s="38"/>
      <c r="P109" s="47"/>
      <c r="Q109" s="106"/>
      <c r="R109" s="51"/>
      <c r="IU109" s="1"/>
      <c r="IV109"/>
    </row>
    <row r="110" spans="1:256" s="10" customFormat="1" ht="45">
      <c r="A110" s="42"/>
      <c r="B110" s="43"/>
      <c r="C110" s="44"/>
      <c r="D110" s="44"/>
      <c r="E110" s="45"/>
      <c r="F110" s="44"/>
      <c r="G110" s="68"/>
      <c r="H110" s="44" t="s">
        <v>201</v>
      </c>
      <c r="I110" s="70"/>
      <c r="J110" s="71"/>
      <c r="K110" s="72"/>
      <c r="L110" s="73"/>
      <c r="M110" s="50" t="s">
        <v>202</v>
      </c>
      <c r="N110" s="46"/>
      <c r="O110" s="38"/>
      <c r="P110" s="47"/>
      <c r="Q110" s="106"/>
      <c r="R110" s="51"/>
      <c r="IU110" s="1"/>
      <c r="IV110"/>
    </row>
    <row r="111" spans="1:256" s="10" customFormat="1" ht="27">
      <c r="A111" s="42"/>
      <c r="B111" s="43"/>
      <c r="C111" s="44"/>
      <c r="D111" s="44"/>
      <c r="E111" s="45"/>
      <c r="F111" s="44"/>
      <c r="G111" s="68"/>
      <c r="H111" s="44" t="s">
        <v>203</v>
      </c>
      <c r="I111" s="70"/>
      <c r="J111" s="71"/>
      <c r="K111" s="72"/>
      <c r="L111" s="73"/>
      <c r="M111" s="50" t="s">
        <v>204</v>
      </c>
      <c r="N111" s="46"/>
      <c r="O111" s="38"/>
      <c r="P111" s="47"/>
      <c r="Q111" s="106"/>
      <c r="R111" s="51"/>
      <c r="IU111" s="1"/>
      <c r="IV111"/>
    </row>
    <row r="112" spans="1:256" s="10" customFormat="1" ht="27">
      <c r="A112" s="42"/>
      <c r="B112" s="43"/>
      <c r="C112" s="44"/>
      <c r="D112" s="44"/>
      <c r="E112" s="45"/>
      <c r="F112" s="44"/>
      <c r="G112" s="68"/>
      <c r="H112" s="44" t="s">
        <v>205</v>
      </c>
      <c r="I112" s="70"/>
      <c r="J112" s="71"/>
      <c r="K112" s="72"/>
      <c r="L112" s="73"/>
      <c r="M112" s="50" t="s">
        <v>206</v>
      </c>
      <c r="N112" s="46"/>
      <c r="O112" s="38"/>
      <c r="P112" s="47"/>
      <c r="Q112" s="106"/>
      <c r="R112" s="51"/>
      <c r="IU112" s="1"/>
      <c r="IV112"/>
    </row>
    <row r="113" spans="1:256" s="10" customFormat="1" ht="27">
      <c r="A113" s="42"/>
      <c r="B113" s="43"/>
      <c r="C113" s="44"/>
      <c r="D113" s="44"/>
      <c r="E113" s="45"/>
      <c r="F113" s="44"/>
      <c r="G113" s="68"/>
      <c r="H113" s="44" t="s">
        <v>207</v>
      </c>
      <c r="I113" s="70"/>
      <c r="J113" s="71"/>
      <c r="K113" s="72"/>
      <c r="L113" s="73"/>
      <c r="M113" s="50" t="s">
        <v>208</v>
      </c>
      <c r="N113" s="46"/>
      <c r="O113" s="38"/>
      <c r="P113" s="47"/>
      <c r="Q113" s="106"/>
      <c r="R113" s="51"/>
      <c r="IU113" s="1"/>
      <c r="IV113"/>
    </row>
    <row r="114" spans="1:256" s="10" customFormat="1" ht="27">
      <c r="A114" s="42"/>
      <c r="B114" s="43"/>
      <c r="C114" s="44"/>
      <c r="D114" s="44"/>
      <c r="E114" s="45"/>
      <c r="F114" s="44"/>
      <c r="G114" s="68"/>
      <c r="H114" s="44" t="s">
        <v>209</v>
      </c>
      <c r="I114" s="70"/>
      <c r="J114" s="71"/>
      <c r="K114" s="72"/>
      <c r="L114" s="73"/>
      <c r="M114" s="50" t="s">
        <v>210</v>
      </c>
      <c r="N114" s="46"/>
      <c r="O114" s="38"/>
      <c r="P114" s="47"/>
      <c r="Q114" s="48"/>
      <c r="R114" s="51"/>
      <c r="IU114" s="1"/>
      <c r="IV114"/>
    </row>
    <row r="115" spans="1:256" s="10" customFormat="1" ht="27">
      <c r="A115" s="42"/>
      <c r="B115" s="43"/>
      <c r="C115" s="44"/>
      <c r="D115" s="44"/>
      <c r="E115" s="45"/>
      <c r="F115" s="44"/>
      <c r="G115" s="68"/>
      <c r="H115" s="44" t="s">
        <v>211</v>
      </c>
      <c r="I115" s="70"/>
      <c r="J115" s="71"/>
      <c r="K115" s="72"/>
      <c r="L115" s="73"/>
      <c r="M115" s="50" t="s">
        <v>212</v>
      </c>
      <c r="N115" s="46"/>
      <c r="O115" s="38"/>
      <c r="P115" s="47"/>
      <c r="Q115" s="48"/>
      <c r="R115" s="51"/>
      <c r="IU115" s="1"/>
      <c r="IV115"/>
    </row>
    <row r="116" spans="1:256" s="10" customFormat="1" ht="117">
      <c r="A116" s="42"/>
      <c r="B116" s="43"/>
      <c r="C116" s="44"/>
      <c r="D116" s="44"/>
      <c r="E116" s="45"/>
      <c r="F116" s="44"/>
      <c r="G116" s="68"/>
      <c r="H116" s="44" t="s">
        <v>213</v>
      </c>
      <c r="I116" s="70"/>
      <c r="J116" s="71"/>
      <c r="K116" s="72"/>
      <c r="L116" s="73"/>
      <c r="M116" s="50" t="s">
        <v>214</v>
      </c>
      <c r="N116" s="46"/>
      <c r="O116" s="38"/>
      <c r="P116" s="47"/>
      <c r="Q116" s="48"/>
      <c r="R116" s="51"/>
      <c r="IU116" s="1"/>
      <c r="IV116"/>
    </row>
    <row r="117" spans="1:256" s="10" customFormat="1" ht="45">
      <c r="A117" s="42"/>
      <c r="B117" s="43"/>
      <c r="C117" s="44"/>
      <c r="D117" s="44" t="s">
        <v>215</v>
      </c>
      <c r="E117" s="45">
        <v>0.2</v>
      </c>
      <c r="F117" s="44" t="s">
        <v>216</v>
      </c>
      <c r="G117" s="68">
        <v>0.2</v>
      </c>
      <c r="H117" s="44" t="s">
        <v>217</v>
      </c>
      <c r="I117" s="70"/>
      <c r="J117" s="71"/>
      <c r="K117" s="72"/>
      <c r="L117" s="73"/>
      <c r="M117" s="50" t="s">
        <v>218</v>
      </c>
      <c r="N117" s="46">
        <v>0.25</v>
      </c>
      <c r="O117" s="38">
        <f>N117*G117</f>
        <v>0.05</v>
      </c>
      <c r="P117" s="107"/>
      <c r="Q117" s="48">
        <v>6</v>
      </c>
      <c r="R117" s="108">
        <f>(Q117/50)*E117</f>
        <v>0.024</v>
      </c>
      <c r="IU117" s="1"/>
      <c r="IV117"/>
    </row>
    <row r="118" spans="1:256" s="10" customFormat="1" ht="27">
      <c r="A118" s="42"/>
      <c r="B118" s="43"/>
      <c r="C118" s="44"/>
      <c r="D118" s="44"/>
      <c r="E118" s="45"/>
      <c r="F118" s="44"/>
      <c r="G118" s="68"/>
      <c r="H118" s="44"/>
      <c r="I118" s="70"/>
      <c r="J118" s="71"/>
      <c r="K118" s="72"/>
      <c r="L118" s="73"/>
      <c r="M118" s="50" t="s">
        <v>219</v>
      </c>
      <c r="N118" s="46"/>
      <c r="O118" s="38"/>
      <c r="P118" s="107"/>
      <c r="Q118" s="48"/>
      <c r="R118" s="108"/>
      <c r="IU118" s="1"/>
      <c r="IV118"/>
    </row>
    <row r="119" spans="1:256" s="10" customFormat="1" ht="45">
      <c r="A119" s="42"/>
      <c r="B119" s="43"/>
      <c r="C119" s="44"/>
      <c r="D119" s="44"/>
      <c r="E119" s="45"/>
      <c r="F119" s="44"/>
      <c r="G119" s="68"/>
      <c r="H119" s="44"/>
      <c r="I119" s="70"/>
      <c r="J119" s="71"/>
      <c r="K119" s="72"/>
      <c r="L119" s="73"/>
      <c r="M119" s="50" t="s">
        <v>220</v>
      </c>
      <c r="N119" s="46"/>
      <c r="O119" s="38"/>
      <c r="P119" s="107"/>
      <c r="Q119" s="48"/>
      <c r="R119" s="108"/>
      <c r="IU119" s="1"/>
      <c r="IV119"/>
    </row>
    <row r="120" spans="1:256" s="10" customFormat="1" ht="18">
      <c r="A120" s="42"/>
      <c r="B120" s="43"/>
      <c r="C120" s="44"/>
      <c r="D120" s="44"/>
      <c r="E120" s="45"/>
      <c r="F120" s="44"/>
      <c r="G120" s="68"/>
      <c r="H120" s="44"/>
      <c r="I120" s="70"/>
      <c r="J120" s="71"/>
      <c r="K120" s="72"/>
      <c r="L120" s="73"/>
      <c r="M120" s="50" t="s">
        <v>221</v>
      </c>
      <c r="N120" s="46"/>
      <c r="O120" s="38"/>
      <c r="P120" s="107"/>
      <c r="Q120" s="48"/>
      <c r="R120" s="108"/>
      <c r="IU120" s="1"/>
      <c r="IV120"/>
    </row>
    <row r="121" spans="1:256" s="10" customFormat="1" ht="18">
      <c r="A121" s="42"/>
      <c r="B121" s="43"/>
      <c r="C121" s="44"/>
      <c r="D121" s="44"/>
      <c r="E121" s="45"/>
      <c r="F121" s="44"/>
      <c r="G121" s="68"/>
      <c r="H121" s="44"/>
      <c r="I121" s="70"/>
      <c r="J121" s="71"/>
      <c r="K121" s="72"/>
      <c r="L121" s="73"/>
      <c r="M121" s="50" t="s">
        <v>222</v>
      </c>
      <c r="N121" s="46"/>
      <c r="O121" s="38"/>
      <c r="P121" s="107"/>
      <c r="Q121" s="48"/>
      <c r="R121" s="108"/>
      <c r="IU121" s="1"/>
      <c r="IV121"/>
    </row>
    <row r="122" spans="1:256" s="10" customFormat="1" ht="99">
      <c r="A122" s="42"/>
      <c r="B122" s="43"/>
      <c r="C122" s="44"/>
      <c r="D122" s="44"/>
      <c r="E122" s="45"/>
      <c r="F122" s="44"/>
      <c r="G122" s="68"/>
      <c r="H122" s="44"/>
      <c r="I122" s="70"/>
      <c r="J122" s="71"/>
      <c r="K122" s="72"/>
      <c r="L122" s="73"/>
      <c r="M122" s="50" t="s">
        <v>223</v>
      </c>
      <c r="N122" s="46"/>
      <c r="O122" s="38"/>
      <c r="P122" s="107"/>
      <c r="Q122" s="48"/>
      <c r="R122" s="108"/>
      <c r="IU122" s="1"/>
      <c r="IV122"/>
    </row>
    <row r="123" spans="1:256" s="10" customFormat="1" ht="54">
      <c r="A123" s="42"/>
      <c r="B123" s="43"/>
      <c r="C123" s="44"/>
      <c r="D123" s="44"/>
      <c r="E123" s="45"/>
      <c r="F123" s="44"/>
      <c r="G123" s="68"/>
      <c r="H123" s="44" t="s">
        <v>224</v>
      </c>
      <c r="I123" s="70"/>
      <c r="J123" s="71"/>
      <c r="K123" s="72"/>
      <c r="L123" s="73"/>
      <c r="M123" s="50" t="s">
        <v>225</v>
      </c>
      <c r="N123" s="46"/>
      <c r="O123" s="38"/>
      <c r="P123" s="107"/>
      <c r="Q123" s="48"/>
      <c r="R123" s="108"/>
      <c r="IU123" s="1"/>
      <c r="IV123"/>
    </row>
    <row r="124" spans="1:256" s="10" customFormat="1" ht="18">
      <c r="A124" s="42"/>
      <c r="B124" s="43"/>
      <c r="C124" s="44"/>
      <c r="D124" s="44"/>
      <c r="E124" s="45"/>
      <c r="F124" s="44"/>
      <c r="G124" s="68"/>
      <c r="H124" s="44" t="s">
        <v>226</v>
      </c>
      <c r="I124" s="70"/>
      <c r="J124" s="71"/>
      <c r="K124" s="72"/>
      <c r="L124" s="73"/>
      <c r="M124" s="50"/>
      <c r="N124" s="46"/>
      <c r="O124" s="38"/>
      <c r="P124" s="107"/>
      <c r="Q124" s="48"/>
      <c r="R124" s="108"/>
      <c r="IU124" s="1"/>
      <c r="IV124"/>
    </row>
    <row r="125" spans="1:256" s="10" customFormat="1" ht="18">
      <c r="A125" s="42"/>
      <c r="B125" s="43"/>
      <c r="C125" s="44"/>
      <c r="D125" s="44"/>
      <c r="E125" s="45"/>
      <c r="F125" s="44"/>
      <c r="G125" s="68"/>
      <c r="H125" s="44" t="s">
        <v>227</v>
      </c>
      <c r="I125" s="70"/>
      <c r="J125" s="71"/>
      <c r="K125" s="72"/>
      <c r="L125" s="73"/>
      <c r="M125" s="50" t="s">
        <v>228</v>
      </c>
      <c r="N125" s="46"/>
      <c r="O125" s="38"/>
      <c r="P125" s="107"/>
      <c r="Q125" s="48"/>
      <c r="R125" s="108"/>
      <c r="IU125" s="1"/>
      <c r="IV125"/>
    </row>
    <row r="126" spans="1:256" s="10" customFormat="1" ht="36">
      <c r="A126" s="42"/>
      <c r="B126" s="43"/>
      <c r="C126" s="44"/>
      <c r="D126" s="44"/>
      <c r="E126" s="45"/>
      <c r="F126" s="44"/>
      <c r="G126" s="68"/>
      <c r="H126" s="44" t="s">
        <v>229</v>
      </c>
      <c r="I126" s="70"/>
      <c r="J126" s="71"/>
      <c r="K126" s="72"/>
      <c r="L126" s="73"/>
      <c r="M126" s="50" t="s">
        <v>230</v>
      </c>
      <c r="N126" s="46"/>
      <c r="O126" s="38"/>
      <c r="P126" s="107"/>
      <c r="Q126" s="48"/>
      <c r="R126" s="108"/>
      <c r="IU126" s="1"/>
      <c r="IV126"/>
    </row>
    <row r="127" spans="1:256" s="10" customFormat="1" ht="18">
      <c r="A127" s="42"/>
      <c r="B127" s="43"/>
      <c r="C127" s="44"/>
      <c r="D127" s="44"/>
      <c r="E127" s="45"/>
      <c r="F127" s="44"/>
      <c r="G127" s="68"/>
      <c r="H127" s="44"/>
      <c r="I127" s="70"/>
      <c r="J127" s="71"/>
      <c r="K127" s="72"/>
      <c r="L127" s="73"/>
      <c r="M127" s="50" t="s">
        <v>231</v>
      </c>
      <c r="N127" s="46"/>
      <c r="O127" s="38"/>
      <c r="P127" s="107"/>
      <c r="Q127" s="48"/>
      <c r="R127" s="108"/>
      <c r="IU127" s="1"/>
      <c r="IV127"/>
    </row>
    <row r="128" spans="1:256" s="10" customFormat="1" ht="18">
      <c r="A128" s="42"/>
      <c r="B128" s="43"/>
      <c r="C128" s="44"/>
      <c r="D128" s="44"/>
      <c r="E128" s="45"/>
      <c r="F128" s="44"/>
      <c r="G128" s="68"/>
      <c r="H128" s="44"/>
      <c r="I128" s="70"/>
      <c r="J128" s="71"/>
      <c r="K128" s="72"/>
      <c r="L128" s="73"/>
      <c r="M128" s="50" t="s">
        <v>232</v>
      </c>
      <c r="N128" s="46"/>
      <c r="O128" s="38"/>
      <c r="P128" s="107"/>
      <c r="Q128" s="48"/>
      <c r="R128" s="108"/>
      <c r="IU128" s="1"/>
      <c r="IV128"/>
    </row>
    <row r="129" spans="1:256" s="10" customFormat="1" ht="18">
      <c r="A129" s="42"/>
      <c r="B129" s="43"/>
      <c r="C129" s="44"/>
      <c r="D129" s="44"/>
      <c r="E129" s="45"/>
      <c r="F129" s="44"/>
      <c r="G129" s="68"/>
      <c r="H129" s="44"/>
      <c r="I129" s="70"/>
      <c r="J129" s="71"/>
      <c r="K129" s="72"/>
      <c r="L129" s="73"/>
      <c r="M129" s="50" t="s">
        <v>233</v>
      </c>
      <c r="N129" s="46"/>
      <c r="O129" s="38"/>
      <c r="P129" s="107"/>
      <c r="Q129" s="48"/>
      <c r="R129" s="108"/>
      <c r="IU129" s="1"/>
      <c r="IV129"/>
    </row>
    <row r="130" spans="1:256" s="10" customFormat="1" ht="18">
      <c r="A130" s="42"/>
      <c r="B130" s="43"/>
      <c r="C130" s="44"/>
      <c r="D130" s="44"/>
      <c r="E130" s="45"/>
      <c r="F130" s="44"/>
      <c r="G130" s="68"/>
      <c r="H130" s="44"/>
      <c r="I130" s="70"/>
      <c r="J130" s="71"/>
      <c r="K130" s="72"/>
      <c r="L130" s="73"/>
      <c r="M130" s="50" t="s">
        <v>234</v>
      </c>
      <c r="N130" s="46"/>
      <c r="O130" s="38"/>
      <c r="P130" s="107"/>
      <c r="Q130" s="48"/>
      <c r="R130" s="108"/>
      <c r="IU130" s="1"/>
      <c r="IV130"/>
    </row>
    <row r="131" spans="1:256" s="10" customFormat="1" ht="18">
      <c r="A131" s="42"/>
      <c r="B131" s="43"/>
      <c r="C131" s="44"/>
      <c r="D131" s="44"/>
      <c r="E131" s="45"/>
      <c r="F131" s="44"/>
      <c r="G131" s="68"/>
      <c r="H131" s="44"/>
      <c r="I131" s="70"/>
      <c r="J131" s="71"/>
      <c r="K131" s="72"/>
      <c r="L131" s="73"/>
      <c r="M131" s="50" t="s">
        <v>235</v>
      </c>
      <c r="N131" s="46"/>
      <c r="O131" s="38"/>
      <c r="P131" s="107"/>
      <c r="Q131" s="48"/>
      <c r="R131" s="108"/>
      <c r="IU131" s="1"/>
      <c r="IV131"/>
    </row>
    <row r="132" spans="1:256" s="10" customFormat="1" ht="81">
      <c r="A132" s="42"/>
      <c r="B132" s="43"/>
      <c r="C132" s="44"/>
      <c r="D132" s="44"/>
      <c r="E132" s="45"/>
      <c r="F132" s="44"/>
      <c r="G132" s="68"/>
      <c r="H132" s="44" t="s">
        <v>236</v>
      </c>
      <c r="I132" s="70"/>
      <c r="J132" s="71"/>
      <c r="K132" s="72"/>
      <c r="L132" s="73"/>
      <c r="M132" s="50" t="s">
        <v>237</v>
      </c>
      <c r="N132" s="46"/>
      <c r="O132" s="38"/>
      <c r="P132" s="107"/>
      <c r="Q132" s="48"/>
      <c r="R132" s="108"/>
      <c r="IU132" s="1"/>
      <c r="IV132"/>
    </row>
    <row r="133" spans="1:256" s="10" customFormat="1" ht="63">
      <c r="A133" s="42"/>
      <c r="B133" s="43"/>
      <c r="C133" s="44"/>
      <c r="D133" s="44"/>
      <c r="E133" s="45"/>
      <c r="F133" s="44"/>
      <c r="G133" s="68"/>
      <c r="H133" s="44" t="s">
        <v>238</v>
      </c>
      <c r="I133" s="70"/>
      <c r="J133" s="71"/>
      <c r="K133" s="72"/>
      <c r="L133" s="73"/>
      <c r="M133" s="50" t="s">
        <v>239</v>
      </c>
      <c r="N133" s="46"/>
      <c r="O133" s="38"/>
      <c r="P133" s="107"/>
      <c r="Q133" s="48"/>
      <c r="R133" s="108"/>
      <c r="IU133" s="1"/>
      <c r="IV133"/>
    </row>
    <row r="134" spans="1:256" s="10" customFormat="1" ht="18">
      <c r="A134" s="42"/>
      <c r="B134" s="43"/>
      <c r="C134" s="44"/>
      <c r="D134" s="44"/>
      <c r="E134" s="45"/>
      <c r="F134" s="44"/>
      <c r="G134" s="68"/>
      <c r="H134" s="44" t="s">
        <v>240</v>
      </c>
      <c r="I134" s="70"/>
      <c r="J134" s="71"/>
      <c r="K134" s="72"/>
      <c r="L134" s="73"/>
      <c r="M134" s="50"/>
      <c r="N134" s="46"/>
      <c r="O134" s="38"/>
      <c r="P134" s="107"/>
      <c r="Q134" s="48"/>
      <c r="R134" s="108"/>
      <c r="IU134" s="1"/>
      <c r="IV134"/>
    </row>
    <row r="135" spans="1:256" s="10" customFormat="1" ht="18">
      <c r="A135" s="42"/>
      <c r="B135" s="43"/>
      <c r="C135" s="44"/>
      <c r="D135" s="44"/>
      <c r="E135" s="45"/>
      <c r="F135" s="44"/>
      <c r="G135" s="68"/>
      <c r="H135" s="44" t="s">
        <v>241</v>
      </c>
      <c r="I135" s="70"/>
      <c r="J135" s="71"/>
      <c r="K135" s="72"/>
      <c r="L135" s="73"/>
      <c r="M135" s="50"/>
      <c r="N135" s="46"/>
      <c r="O135" s="38"/>
      <c r="P135" s="107"/>
      <c r="Q135" s="48"/>
      <c r="R135" s="108"/>
      <c r="IU135" s="1"/>
      <c r="IV135"/>
    </row>
    <row r="136" spans="1:256" s="10" customFormat="1" ht="90">
      <c r="A136" s="42"/>
      <c r="B136" s="43"/>
      <c r="C136" s="44"/>
      <c r="D136" s="44" t="s">
        <v>242</v>
      </c>
      <c r="E136" s="45">
        <v>0.2</v>
      </c>
      <c r="F136" s="44" t="s">
        <v>243</v>
      </c>
      <c r="G136" s="68">
        <v>0.15</v>
      </c>
      <c r="H136" s="44" t="s">
        <v>244</v>
      </c>
      <c r="I136" s="70"/>
      <c r="J136" s="71"/>
      <c r="K136" s="72"/>
      <c r="L136" s="73"/>
      <c r="M136" s="50" t="s">
        <v>245</v>
      </c>
      <c r="N136" s="46">
        <v>0.35</v>
      </c>
      <c r="O136" s="38">
        <f>N136*G136</f>
        <v>0.0525</v>
      </c>
      <c r="P136" s="47"/>
      <c r="Q136" s="48">
        <f>8356+65+3752+25+1530+87075+58489+6670+2080+520+45000+22470+210000+22949+4263+365</f>
        <v>473609</v>
      </c>
      <c r="R136" s="51">
        <f>(Q136/2000000)*E136</f>
        <v>0.047360900000000004</v>
      </c>
      <c r="IU136" s="1"/>
      <c r="IV136"/>
    </row>
    <row r="137" spans="1:256" s="10" customFormat="1" ht="45">
      <c r="A137" s="42"/>
      <c r="B137" s="43"/>
      <c r="C137" s="44"/>
      <c r="D137" s="44"/>
      <c r="E137" s="45"/>
      <c r="F137" s="44"/>
      <c r="G137" s="68"/>
      <c r="H137" s="44" t="s">
        <v>246</v>
      </c>
      <c r="I137" s="70"/>
      <c r="J137" s="71"/>
      <c r="K137" s="72"/>
      <c r="L137" s="73"/>
      <c r="M137" s="50" t="s">
        <v>247</v>
      </c>
      <c r="N137" s="46"/>
      <c r="O137" s="38"/>
      <c r="P137" s="47"/>
      <c r="Q137" s="48"/>
      <c r="R137" s="51"/>
      <c r="IU137" s="1"/>
      <c r="IV137"/>
    </row>
    <row r="138" spans="1:256" s="10" customFormat="1" ht="81">
      <c r="A138" s="42"/>
      <c r="B138" s="43"/>
      <c r="C138" s="44"/>
      <c r="D138" s="44"/>
      <c r="E138" s="45"/>
      <c r="F138" s="44"/>
      <c r="G138" s="68"/>
      <c r="H138" s="44" t="s">
        <v>248</v>
      </c>
      <c r="I138" s="70"/>
      <c r="J138" s="71"/>
      <c r="K138" s="72"/>
      <c r="L138" s="73"/>
      <c r="M138" s="50" t="s">
        <v>249</v>
      </c>
      <c r="N138" s="46"/>
      <c r="O138" s="38"/>
      <c r="P138" s="47"/>
      <c r="Q138" s="48"/>
      <c r="R138" s="51"/>
      <c r="IU138" s="1"/>
      <c r="IV138"/>
    </row>
    <row r="139" spans="1:256" s="10" customFormat="1" ht="45">
      <c r="A139" s="42"/>
      <c r="B139" s="43"/>
      <c r="C139" s="44"/>
      <c r="D139" s="44"/>
      <c r="E139" s="45"/>
      <c r="F139" s="44"/>
      <c r="G139" s="68"/>
      <c r="H139" s="44"/>
      <c r="I139" s="70"/>
      <c r="J139" s="71"/>
      <c r="K139" s="72"/>
      <c r="L139" s="73"/>
      <c r="M139" s="50" t="s">
        <v>250</v>
      </c>
      <c r="N139" s="46"/>
      <c r="O139" s="38"/>
      <c r="P139" s="47"/>
      <c r="Q139" s="48"/>
      <c r="R139" s="51"/>
      <c r="IU139" s="1"/>
      <c r="IV139"/>
    </row>
    <row r="140" spans="1:256" s="10" customFormat="1" ht="18">
      <c r="A140" s="42"/>
      <c r="B140" s="43"/>
      <c r="C140" s="44"/>
      <c r="D140" s="44"/>
      <c r="E140" s="45"/>
      <c r="F140" s="44"/>
      <c r="G140" s="68"/>
      <c r="H140" s="44"/>
      <c r="I140" s="70"/>
      <c r="J140" s="71"/>
      <c r="K140" s="72"/>
      <c r="L140" s="73"/>
      <c r="M140" s="50" t="s">
        <v>251</v>
      </c>
      <c r="N140" s="46"/>
      <c r="O140" s="38"/>
      <c r="P140" s="47"/>
      <c r="Q140" s="48"/>
      <c r="R140" s="51"/>
      <c r="IU140" s="1"/>
      <c r="IV140"/>
    </row>
    <row r="141" spans="1:256" s="10" customFormat="1" ht="18">
      <c r="A141" s="42"/>
      <c r="B141" s="43"/>
      <c r="C141" s="44"/>
      <c r="D141" s="44"/>
      <c r="E141" s="45"/>
      <c r="F141" s="44"/>
      <c r="G141" s="68"/>
      <c r="H141" s="44"/>
      <c r="I141" s="70"/>
      <c r="J141" s="71"/>
      <c r="K141" s="72"/>
      <c r="L141" s="73"/>
      <c r="M141" s="50" t="s">
        <v>252</v>
      </c>
      <c r="N141" s="46"/>
      <c r="O141" s="38"/>
      <c r="P141" s="47"/>
      <c r="Q141" s="48"/>
      <c r="R141" s="51"/>
      <c r="IU141" s="1"/>
      <c r="IV141"/>
    </row>
    <row r="142" spans="1:256" s="10" customFormat="1" ht="45">
      <c r="A142" s="42"/>
      <c r="B142" s="43"/>
      <c r="C142" s="44"/>
      <c r="D142" s="44"/>
      <c r="E142" s="45"/>
      <c r="F142" s="44"/>
      <c r="G142" s="68"/>
      <c r="H142" s="44" t="s">
        <v>253</v>
      </c>
      <c r="I142" s="70"/>
      <c r="J142" s="71"/>
      <c r="K142" s="72"/>
      <c r="L142" s="73"/>
      <c r="M142" s="99" t="s">
        <v>254</v>
      </c>
      <c r="N142" s="46"/>
      <c r="O142" s="38"/>
      <c r="P142" s="47"/>
      <c r="Q142" s="48"/>
      <c r="R142" s="51"/>
      <c r="IU142" s="1"/>
      <c r="IV142"/>
    </row>
    <row r="143" spans="1:256" s="10" customFormat="1" ht="90">
      <c r="A143" s="42"/>
      <c r="B143" s="43"/>
      <c r="C143" s="44"/>
      <c r="D143" s="44"/>
      <c r="E143" s="45"/>
      <c r="F143" s="44"/>
      <c r="G143" s="68"/>
      <c r="H143" s="44"/>
      <c r="I143" s="70"/>
      <c r="J143" s="71"/>
      <c r="K143" s="72"/>
      <c r="L143" s="73"/>
      <c r="M143" s="99" t="s">
        <v>255</v>
      </c>
      <c r="N143" s="46"/>
      <c r="O143" s="38"/>
      <c r="P143" s="47"/>
      <c r="Q143" s="48"/>
      <c r="R143" s="51"/>
      <c r="IU143" s="1"/>
      <c r="IV143"/>
    </row>
    <row r="144" spans="1:256" s="10" customFormat="1" ht="12.75">
      <c r="A144" s="42"/>
      <c r="B144" s="43"/>
      <c r="C144" s="44"/>
      <c r="D144" s="44"/>
      <c r="E144" s="45"/>
      <c r="F144" s="44"/>
      <c r="G144" s="68"/>
      <c r="H144" s="44"/>
      <c r="I144" s="70"/>
      <c r="J144" s="71"/>
      <c r="K144" s="72"/>
      <c r="L144" s="73"/>
      <c r="M144" s="50" t="s">
        <v>256</v>
      </c>
      <c r="N144" s="46"/>
      <c r="O144" s="38"/>
      <c r="P144" s="47"/>
      <c r="Q144" s="48"/>
      <c r="R144" s="51"/>
      <c r="IU144" s="1"/>
      <c r="IV144"/>
    </row>
    <row r="145" spans="1:256" s="10" customFormat="1" ht="36">
      <c r="A145" s="42"/>
      <c r="B145" s="43"/>
      <c r="C145" s="44"/>
      <c r="D145" s="44"/>
      <c r="E145" s="45"/>
      <c r="F145" s="44"/>
      <c r="G145" s="68"/>
      <c r="H145" s="44" t="s">
        <v>257</v>
      </c>
      <c r="I145" s="70"/>
      <c r="J145" s="71"/>
      <c r="K145" s="72"/>
      <c r="L145" s="73"/>
      <c r="M145" s="50" t="s">
        <v>258</v>
      </c>
      <c r="N145" s="46"/>
      <c r="O145" s="38"/>
      <c r="P145" s="47"/>
      <c r="Q145" s="48"/>
      <c r="R145" s="51"/>
      <c r="IU145" s="1"/>
      <c r="IV145"/>
    </row>
    <row r="146" spans="1:256" s="10" customFormat="1" ht="18">
      <c r="A146" s="42"/>
      <c r="B146" s="43"/>
      <c r="C146" s="44"/>
      <c r="D146" s="44"/>
      <c r="E146" s="45"/>
      <c r="F146" s="44"/>
      <c r="G146" s="68"/>
      <c r="H146" s="44"/>
      <c r="I146" s="70"/>
      <c r="J146" s="71"/>
      <c r="K146" s="72"/>
      <c r="L146" s="73"/>
      <c r="M146" s="50" t="s">
        <v>259</v>
      </c>
      <c r="N146" s="46"/>
      <c r="O146" s="38"/>
      <c r="P146" s="47"/>
      <c r="Q146" s="48"/>
      <c r="R146" s="51"/>
      <c r="IU146" s="1"/>
      <c r="IV146"/>
    </row>
    <row r="147" spans="1:256" s="10" customFormat="1" ht="27">
      <c r="A147" s="42"/>
      <c r="B147" s="43"/>
      <c r="C147" s="44"/>
      <c r="D147" s="44"/>
      <c r="E147" s="45"/>
      <c r="F147" s="44"/>
      <c r="G147" s="68"/>
      <c r="H147" s="44"/>
      <c r="I147" s="70"/>
      <c r="J147" s="71"/>
      <c r="K147" s="72"/>
      <c r="L147" s="73"/>
      <c r="M147" s="50" t="s">
        <v>260</v>
      </c>
      <c r="N147" s="46"/>
      <c r="O147" s="38"/>
      <c r="P147" s="47"/>
      <c r="Q147" s="48"/>
      <c r="R147" s="51"/>
      <c r="IU147" s="1"/>
      <c r="IV147"/>
    </row>
    <row r="148" spans="1:256" s="10" customFormat="1" ht="27">
      <c r="A148" s="42"/>
      <c r="B148" s="43"/>
      <c r="C148" s="44"/>
      <c r="D148" s="44"/>
      <c r="E148" s="45"/>
      <c r="F148" s="44"/>
      <c r="G148" s="68"/>
      <c r="H148" s="44"/>
      <c r="I148" s="70"/>
      <c r="J148" s="71"/>
      <c r="K148" s="72"/>
      <c r="L148" s="73"/>
      <c r="M148" s="50" t="s">
        <v>261</v>
      </c>
      <c r="N148" s="46"/>
      <c r="O148" s="38"/>
      <c r="P148" s="47"/>
      <c r="Q148" s="48"/>
      <c r="R148" s="51"/>
      <c r="IU148" s="1"/>
      <c r="IV148"/>
    </row>
    <row r="149" spans="1:256" s="10" customFormat="1" ht="99">
      <c r="A149" s="42"/>
      <c r="B149" s="43"/>
      <c r="C149" s="44"/>
      <c r="D149" s="44"/>
      <c r="E149" s="45"/>
      <c r="F149" s="44"/>
      <c r="G149" s="68"/>
      <c r="H149" s="44" t="s">
        <v>262</v>
      </c>
      <c r="I149" s="70"/>
      <c r="J149" s="71"/>
      <c r="K149" s="72"/>
      <c r="L149" s="73"/>
      <c r="M149" s="50" t="s">
        <v>263</v>
      </c>
      <c r="N149" s="46"/>
      <c r="O149" s="38"/>
      <c r="P149" s="47"/>
      <c r="Q149" s="48"/>
      <c r="R149" s="51"/>
      <c r="IU149" s="1"/>
      <c r="IV149"/>
    </row>
    <row r="150" spans="1:256" s="10" customFormat="1" ht="27">
      <c r="A150" s="42"/>
      <c r="B150" s="43"/>
      <c r="C150" s="44"/>
      <c r="D150" s="44"/>
      <c r="E150" s="45"/>
      <c r="F150" s="44"/>
      <c r="G150" s="68"/>
      <c r="H150" s="44"/>
      <c r="I150" s="70"/>
      <c r="J150" s="71"/>
      <c r="K150" s="72"/>
      <c r="L150" s="73"/>
      <c r="M150" s="109" t="s">
        <v>264</v>
      </c>
      <c r="N150" s="46"/>
      <c r="O150" s="38"/>
      <c r="P150" s="47"/>
      <c r="Q150" s="48"/>
      <c r="R150" s="51"/>
      <c r="IU150" s="1"/>
      <c r="IV150"/>
    </row>
    <row r="151" spans="1:256" s="10" customFormat="1" ht="27">
      <c r="A151" s="42"/>
      <c r="B151" s="43"/>
      <c r="C151" s="44"/>
      <c r="D151" s="44"/>
      <c r="E151" s="45"/>
      <c r="F151" s="44"/>
      <c r="G151" s="68"/>
      <c r="H151" s="44"/>
      <c r="I151" s="70"/>
      <c r="J151" s="71"/>
      <c r="K151" s="72"/>
      <c r="L151" s="73"/>
      <c r="M151" s="50" t="s">
        <v>265</v>
      </c>
      <c r="N151" s="46"/>
      <c r="O151" s="38"/>
      <c r="P151" s="47"/>
      <c r="Q151" s="48"/>
      <c r="R151" s="51"/>
      <c r="IU151" s="1"/>
      <c r="IV151"/>
    </row>
    <row r="152" spans="1:256" s="10" customFormat="1" ht="63">
      <c r="A152" s="42"/>
      <c r="B152" s="43"/>
      <c r="C152" s="44"/>
      <c r="D152" s="44"/>
      <c r="E152" s="45"/>
      <c r="F152" s="44"/>
      <c r="G152" s="68"/>
      <c r="H152" s="44"/>
      <c r="I152" s="70"/>
      <c r="J152" s="71"/>
      <c r="K152" s="72"/>
      <c r="L152" s="73"/>
      <c r="M152" s="109" t="s">
        <v>266</v>
      </c>
      <c r="N152" s="46"/>
      <c r="O152" s="38"/>
      <c r="P152" s="47"/>
      <c r="Q152" s="48"/>
      <c r="R152" s="51"/>
      <c r="IU152" s="1"/>
      <c r="IV152"/>
    </row>
    <row r="153" spans="1:256" s="10" customFormat="1" ht="72">
      <c r="A153" s="42"/>
      <c r="B153" s="43"/>
      <c r="C153" s="44"/>
      <c r="D153" s="44"/>
      <c r="E153" s="45"/>
      <c r="F153" s="44"/>
      <c r="G153" s="68"/>
      <c r="H153" s="44" t="s">
        <v>267</v>
      </c>
      <c r="I153" s="70"/>
      <c r="J153" s="71"/>
      <c r="K153" s="72"/>
      <c r="L153" s="73"/>
      <c r="M153" s="50" t="s">
        <v>268</v>
      </c>
      <c r="N153" s="46"/>
      <c r="O153" s="38"/>
      <c r="P153" s="47"/>
      <c r="Q153" s="48"/>
      <c r="R153" s="51"/>
      <c r="IU153" s="1"/>
      <c r="IV153"/>
    </row>
    <row r="154" spans="1:256" s="10" customFormat="1" ht="27">
      <c r="A154" s="42"/>
      <c r="B154" s="43"/>
      <c r="C154" s="44"/>
      <c r="D154" s="44"/>
      <c r="E154" s="45"/>
      <c r="F154" s="44"/>
      <c r="G154" s="68"/>
      <c r="H154" s="44"/>
      <c r="I154" s="70"/>
      <c r="J154" s="71"/>
      <c r="K154" s="72"/>
      <c r="L154" s="73"/>
      <c r="M154" s="50" t="s">
        <v>269</v>
      </c>
      <c r="N154" s="46"/>
      <c r="O154" s="38"/>
      <c r="P154" s="47"/>
      <c r="Q154" s="48"/>
      <c r="R154" s="51"/>
      <c r="IU154" s="1"/>
      <c r="IV154"/>
    </row>
    <row r="155" spans="1:256" s="10" customFormat="1" ht="27">
      <c r="A155" s="42"/>
      <c r="B155" s="43"/>
      <c r="C155" s="44"/>
      <c r="D155" s="44"/>
      <c r="E155" s="45"/>
      <c r="F155" s="44"/>
      <c r="G155" s="68"/>
      <c r="H155" s="44"/>
      <c r="I155" s="70"/>
      <c r="J155" s="71"/>
      <c r="K155" s="72"/>
      <c r="L155" s="73"/>
      <c r="M155" s="50" t="s">
        <v>270</v>
      </c>
      <c r="N155" s="46"/>
      <c r="O155" s="38"/>
      <c r="P155" s="47"/>
      <c r="Q155" s="48"/>
      <c r="R155" s="51"/>
      <c r="IU155" s="1"/>
      <c r="IV155"/>
    </row>
    <row r="156" spans="1:256" s="10" customFormat="1" ht="45">
      <c r="A156" s="42"/>
      <c r="B156" s="43"/>
      <c r="C156" s="44"/>
      <c r="D156" s="44"/>
      <c r="E156" s="45"/>
      <c r="F156" s="44"/>
      <c r="G156" s="68"/>
      <c r="H156" s="44" t="s">
        <v>271</v>
      </c>
      <c r="I156" s="70"/>
      <c r="J156" s="71"/>
      <c r="K156" s="72"/>
      <c r="L156" s="73"/>
      <c r="M156" s="50" t="s">
        <v>272</v>
      </c>
      <c r="N156" s="46"/>
      <c r="O156" s="38"/>
      <c r="P156" s="47"/>
      <c r="Q156" s="48"/>
      <c r="R156" s="51"/>
      <c r="IU156" s="1"/>
      <c r="IV156"/>
    </row>
    <row r="157" spans="1:256" s="10" customFormat="1" ht="72">
      <c r="A157" s="42"/>
      <c r="B157" s="43"/>
      <c r="C157" s="44"/>
      <c r="D157" s="44"/>
      <c r="E157" s="45"/>
      <c r="F157" s="44"/>
      <c r="G157" s="68"/>
      <c r="H157" s="44"/>
      <c r="I157" s="70"/>
      <c r="J157" s="71"/>
      <c r="K157" s="72"/>
      <c r="L157" s="73"/>
      <c r="M157" s="50" t="s">
        <v>273</v>
      </c>
      <c r="N157" s="46"/>
      <c r="O157" s="38"/>
      <c r="P157" s="47"/>
      <c r="Q157" s="48"/>
      <c r="R157" s="51"/>
      <c r="IU157" s="1"/>
      <c r="IV157"/>
    </row>
    <row r="158" spans="1:256" s="10" customFormat="1" ht="18">
      <c r="A158" s="42"/>
      <c r="B158" s="43"/>
      <c r="C158" s="44"/>
      <c r="D158" s="44"/>
      <c r="E158" s="45"/>
      <c r="F158" s="44"/>
      <c r="G158" s="68"/>
      <c r="H158" s="44"/>
      <c r="I158" s="70"/>
      <c r="J158" s="71"/>
      <c r="K158" s="72"/>
      <c r="L158" s="73"/>
      <c r="M158" s="50" t="s">
        <v>274</v>
      </c>
      <c r="N158" s="46"/>
      <c r="O158" s="38"/>
      <c r="P158" s="47"/>
      <c r="Q158" s="48"/>
      <c r="R158" s="51"/>
      <c r="IU158" s="1"/>
      <c r="IV158"/>
    </row>
    <row r="159" spans="1:256" s="10" customFormat="1" ht="36">
      <c r="A159" s="42"/>
      <c r="B159" s="43"/>
      <c r="C159" s="44"/>
      <c r="D159" s="44" t="s">
        <v>275</v>
      </c>
      <c r="E159" s="45">
        <v>0.2</v>
      </c>
      <c r="F159" s="44" t="s">
        <v>276</v>
      </c>
      <c r="G159" s="68">
        <v>0.2</v>
      </c>
      <c r="H159" s="44" t="s">
        <v>277</v>
      </c>
      <c r="I159" s="70"/>
      <c r="J159" s="71"/>
      <c r="K159" s="72"/>
      <c r="L159" s="73"/>
      <c r="M159" s="50" t="s">
        <v>278</v>
      </c>
      <c r="N159" s="46">
        <v>0.1</v>
      </c>
      <c r="O159" s="38">
        <f>N159*G159</f>
        <v>0.020000000000000004</v>
      </c>
      <c r="P159" s="47"/>
      <c r="Q159" s="48">
        <f>6+3</f>
        <v>9</v>
      </c>
      <c r="R159" s="51">
        <f>(Q159/30)*E159</f>
        <v>0.06</v>
      </c>
      <c r="IU159" s="1"/>
      <c r="IV159"/>
    </row>
    <row r="160" spans="1:256" s="10" customFormat="1" ht="27">
      <c r="A160" s="42"/>
      <c r="B160" s="43"/>
      <c r="C160" s="44"/>
      <c r="D160" s="44"/>
      <c r="E160" s="45"/>
      <c r="F160" s="44"/>
      <c r="G160" s="68"/>
      <c r="H160" s="44" t="s">
        <v>279</v>
      </c>
      <c r="I160" s="70"/>
      <c r="J160" s="71"/>
      <c r="K160" s="72"/>
      <c r="L160" s="73"/>
      <c r="M160" s="50" t="s">
        <v>280</v>
      </c>
      <c r="N160" s="46"/>
      <c r="O160" s="38"/>
      <c r="P160" s="47"/>
      <c r="Q160" s="48"/>
      <c r="R160" s="51"/>
      <c r="IU160" s="1"/>
      <c r="IV160"/>
    </row>
    <row r="161" spans="1:256" s="10" customFormat="1" ht="27">
      <c r="A161" s="42"/>
      <c r="B161" s="43"/>
      <c r="C161" s="44"/>
      <c r="D161" s="44"/>
      <c r="E161" s="45"/>
      <c r="F161" s="44"/>
      <c r="G161" s="68"/>
      <c r="H161" s="44" t="s">
        <v>281</v>
      </c>
      <c r="I161" s="70"/>
      <c r="J161" s="71"/>
      <c r="K161" s="72"/>
      <c r="L161" s="73"/>
      <c r="M161" s="50" t="s">
        <v>282</v>
      </c>
      <c r="N161" s="46"/>
      <c r="O161" s="38"/>
      <c r="P161" s="47"/>
      <c r="Q161" s="48"/>
      <c r="R161" s="51"/>
      <c r="IU161" s="1"/>
      <c r="IV161"/>
    </row>
    <row r="162" spans="1:256" s="10" customFormat="1" ht="36">
      <c r="A162" s="42"/>
      <c r="B162" s="43"/>
      <c r="C162" s="44"/>
      <c r="D162" s="44"/>
      <c r="E162" s="45"/>
      <c r="F162" s="44"/>
      <c r="G162" s="68"/>
      <c r="H162" s="44" t="s">
        <v>283</v>
      </c>
      <c r="I162" s="70"/>
      <c r="J162" s="71"/>
      <c r="K162" s="72"/>
      <c r="L162" s="73"/>
      <c r="M162" s="50" t="s">
        <v>284</v>
      </c>
      <c r="N162" s="46"/>
      <c r="O162" s="38"/>
      <c r="P162" s="47"/>
      <c r="Q162" s="48"/>
      <c r="R162" s="51"/>
      <c r="IU162" s="1"/>
      <c r="IV162"/>
    </row>
    <row r="163" spans="1:256" s="10" customFormat="1" ht="18">
      <c r="A163" s="42"/>
      <c r="B163" s="43"/>
      <c r="C163" s="44"/>
      <c r="D163" s="44"/>
      <c r="E163" s="45"/>
      <c r="F163" s="44"/>
      <c r="G163" s="68"/>
      <c r="H163" s="44" t="s">
        <v>285</v>
      </c>
      <c r="I163" s="70"/>
      <c r="J163" s="71"/>
      <c r="K163" s="72"/>
      <c r="L163" s="73"/>
      <c r="M163" s="50"/>
      <c r="N163" s="46"/>
      <c r="O163" s="38"/>
      <c r="P163" s="47"/>
      <c r="Q163" s="48"/>
      <c r="R163" s="51"/>
      <c r="IU163" s="1"/>
      <c r="IV163"/>
    </row>
    <row r="164" spans="1:256" s="10" customFormat="1" ht="18">
      <c r="A164" s="42"/>
      <c r="B164" s="43"/>
      <c r="C164" s="44"/>
      <c r="D164" s="44"/>
      <c r="E164" s="45"/>
      <c r="F164" s="44"/>
      <c r="G164" s="68"/>
      <c r="H164" s="44" t="s">
        <v>286</v>
      </c>
      <c r="I164" s="70"/>
      <c r="J164" s="71"/>
      <c r="K164" s="72"/>
      <c r="L164" s="73"/>
      <c r="M164" s="50" t="s">
        <v>287</v>
      </c>
      <c r="N164" s="46"/>
      <c r="O164" s="38"/>
      <c r="P164" s="47"/>
      <c r="Q164" s="48"/>
      <c r="R164" s="51"/>
      <c r="IU164" s="1"/>
      <c r="IV164"/>
    </row>
    <row r="165" spans="1:256" s="10" customFormat="1" ht="45">
      <c r="A165" s="42"/>
      <c r="B165" s="43"/>
      <c r="C165" s="44"/>
      <c r="D165" s="44"/>
      <c r="E165" s="45"/>
      <c r="F165" s="44"/>
      <c r="G165" s="68"/>
      <c r="H165" s="44" t="s">
        <v>288</v>
      </c>
      <c r="I165" s="70"/>
      <c r="J165" s="71"/>
      <c r="K165" s="72"/>
      <c r="L165" s="73"/>
      <c r="M165" s="50" t="s">
        <v>289</v>
      </c>
      <c r="N165" s="46"/>
      <c r="O165" s="38"/>
      <c r="P165" s="47"/>
      <c r="Q165" s="48"/>
      <c r="R165" s="51"/>
      <c r="IU165" s="1"/>
      <c r="IV165"/>
    </row>
    <row r="166" spans="1:256" s="10" customFormat="1" ht="18">
      <c r="A166" s="42"/>
      <c r="B166" s="43"/>
      <c r="C166" s="44"/>
      <c r="D166" s="44"/>
      <c r="E166" s="45"/>
      <c r="F166" s="44"/>
      <c r="G166" s="68"/>
      <c r="H166" s="44" t="s">
        <v>290</v>
      </c>
      <c r="I166" s="70"/>
      <c r="J166" s="71"/>
      <c r="K166" s="72"/>
      <c r="L166" s="73"/>
      <c r="M166" s="50"/>
      <c r="N166" s="46"/>
      <c r="O166" s="38"/>
      <c r="P166" s="47"/>
      <c r="Q166" s="48"/>
      <c r="R166" s="51"/>
      <c r="IU166" s="1"/>
      <c r="IV166"/>
    </row>
    <row r="167" spans="1:256" s="10" customFormat="1" ht="27">
      <c r="A167" s="42"/>
      <c r="B167" s="43"/>
      <c r="C167" s="44"/>
      <c r="D167" s="44"/>
      <c r="E167" s="45"/>
      <c r="F167" s="44"/>
      <c r="G167" s="68"/>
      <c r="H167" s="44" t="s">
        <v>291</v>
      </c>
      <c r="I167" s="70"/>
      <c r="J167" s="71"/>
      <c r="K167" s="72"/>
      <c r="L167" s="73"/>
      <c r="M167" s="50" t="s">
        <v>292</v>
      </c>
      <c r="N167" s="46"/>
      <c r="O167" s="38"/>
      <c r="P167" s="47"/>
      <c r="Q167" s="48"/>
      <c r="R167" s="51"/>
      <c r="IU167" s="1"/>
      <c r="IV167"/>
    </row>
    <row r="168" spans="1:256" s="10" customFormat="1" ht="18">
      <c r="A168" s="42"/>
      <c r="B168" s="43"/>
      <c r="C168" s="44"/>
      <c r="D168" s="44"/>
      <c r="E168" s="45"/>
      <c r="F168" s="44"/>
      <c r="G168" s="68"/>
      <c r="H168" s="44" t="s">
        <v>293</v>
      </c>
      <c r="I168" s="70"/>
      <c r="J168" s="71"/>
      <c r="K168" s="72"/>
      <c r="L168" s="73"/>
      <c r="M168" s="50" t="s">
        <v>294</v>
      </c>
      <c r="N168" s="46"/>
      <c r="O168" s="38"/>
      <c r="P168" s="47"/>
      <c r="Q168" s="48"/>
      <c r="R168" s="51"/>
      <c r="IU168" s="1"/>
      <c r="IV168"/>
    </row>
    <row r="169" spans="1:256" s="10" customFormat="1" ht="12.75">
      <c r="A169" s="42"/>
      <c r="B169" s="43"/>
      <c r="C169" s="44"/>
      <c r="D169" s="44"/>
      <c r="E169" s="45"/>
      <c r="F169" s="44"/>
      <c r="G169" s="68"/>
      <c r="H169" s="44" t="s">
        <v>295</v>
      </c>
      <c r="I169" s="70"/>
      <c r="J169" s="71"/>
      <c r="K169" s="72"/>
      <c r="L169" s="73"/>
      <c r="M169" s="50"/>
      <c r="N169" s="46"/>
      <c r="O169" s="38"/>
      <c r="P169" s="47"/>
      <c r="Q169" s="48"/>
      <c r="R169" s="51"/>
      <c r="IU169" s="1"/>
      <c r="IV169"/>
    </row>
    <row r="170" spans="1:256" s="10" customFormat="1" ht="18">
      <c r="A170" s="42"/>
      <c r="B170" s="43"/>
      <c r="C170" s="44"/>
      <c r="D170" s="44"/>
      <c r="E170" s="45"/>
      <c r="F170" s="44"/>
      <c r="G170" s="68"/>
      <c r="H170" s="44" t="s">
        <v>296</v>
      </c>
      <c r="I170" s="70"/>
      <c r="J170" s="71"/>
      <c r="K170" s="72"/>
      <c r="L170" s="73"/>
      <c r="M170" s="50" t="s">
        <v>297</v>
      </c>
      <c r="N170" s="46"/>
      <c r="O170" s="38"/>
      <c r="P170" s="47"/>
      <c r="Q170" s="48"/>
      <c r="R170" s="51"/>
      <c r="IU170" s="1"/>
      <c r="IV170"/>
    </row>
    <row r="171" spans="1:256" s="10" customFormat="1" ht="18">
      <c r="A171" s="42"/>
      <c r="B171" s="43"/>
      <c r="C171" s="44"/>
      <c r="D171" s="44"/>
      <c r="E171" s="45"/>
      <c r="F171" s="44"/>
      <c r="G171" s="68"/>
      <c r="H171" s="44" t="s">
        <v>298</v>
      </c>
      <c r="I171" s="70"/>
      <c r="J171" s="71"/>
      <c r="K171" s="72"/>
      <c r="L171" s="73"/>
      <c r="M171" s="50"/>
      <c r="N171" s="46"/>
      <c r="O171" s="38"/>
      <c r="P171" s="47"/>
      <c r="Q171" s="48"/>
      <c r="R171" s="51"/>
      <c r="IU171" s="1"/>
      <c r="IV171"/>
    </row>
    <row r="172" spans="1:256" s="10" customFormat="1" ht="18">
      <c r="A172" s="42"/>
      <c r="B172" s="43"/>
      <c r="C172" s="44"/>
      <c r="D172" s="44"/>
      <c r="E172" s="45"/>
      <c r="F172" s="44"/>
      <c r="G172" s="68"/>
      <c r="H172" s="44" t="s">
        <v>299</v>
      </c>
      <c r="I172" s="70"/>
      <c r="J172" s="71"/>
      <c r="K172" s="72"/>
      <c r="L172" s="73"/>
      <c r="M172" s="50"/>
      <c r="N172" s="46"/>
      <c r="O172" s="38"/>
      <c r="P172" s="47"/>
      <c r="Q172" s="48"/>
      <c r="R172" s="51"/>
      <c r="IU172" s="1"/>
      <c r="IV172"/>
    </row>
    <row r="173" spans="1:256" s="10" customFormat="1" ht="90">
      <c r="A173" s="42"/>
      <c r="B173" s="43"/>
      <c r="C173" s="44"/>
      <c r="D173" s="44"/>
      <c r="E173" s="45"/>
      <c r="F173" s="44"/>
      <c r="G173" s="68"/>
      <c r="H173" s="44" t="s">
        <v>300</v>
      </c>
      <c r="I173" s="70"/>
      <c r="J173" s="71"/>
      <c r="K173" s="72"/>
      <c r="L173" s="73"/>
      <c r="M173" s="50" t="s">
        <v>301</v>
      </c>
      <c r="N173" s="46"/>
      <c r="O173" s="38"/>
      <c r="P173" s="47"/>
      <c r="Q173" s="48"/>
      <c r="R173" s="51"/>
      <c r="IU173" s="1"/>
      <c r="IV173"/>
    </row>
    <row r="174" spans="1:256" s="10" customFormat="1" ht="18">
      <c r="A174" s="42"/>
      <c r="B174" s="43"/>
      <c r="C174" s="44"/>
      <c r="D174" s="44"/>
      <c r="E174" s="45"/>
      <c r="F174" s="44"/>
      <c r="G174" s="68"/>
      <c r="H174" s="44" t="s">
        <v>302</v>
      </c>
      <c r="I174" s="70"/>
      <c r="J174" s="71"/>
      <c r="K174" s="72"/>
      <c r="L174" s="73"/>
      <c r="M174" s="50"/>
      <c r="N174" s="46"/>
      <c r="O174" s="38"/>
      <c r="P174" s="47"/>
      <c r="Q174" s="48"/>
      <c r="R174" s="51"/>
      <c r="IU174" s="1"/>
      <c r="IV174"/>
    </row>
    <row r="175" spans="1:256" s="10" customFormat="1" ht="27">
      <c r="A175" s="42"/>
      <c r="B175" s="43"/>
      <c r="C175" s="44"/>
      <c r="D175" s="44"/>
      <c r="E175" s="45"/>
      <c r="F175" s="44" t="s">
        <v>303</v>
      </c>
      <c r="G175" s="68">
        <v>0.05</v>
      </c>
      <c r="H175" s="44" t="s">
        <v>304</v>
      </c>
      <c r="I175" s="70"/>
      <c r="J175" s="71"/>
      <c r="K175" s="72"/>
      <c r="L175" s="73"/>
      <c r="M175" s="50" t="s">
        <v>305</v>
      </c>
      <c r="N175" s="46">
        <v>0.5</v>
      </c>
      <c r="O175" s="38">
        <f>N175*G175</f>
        <v>0.025</v>
      </c>
      <c r="P175" s="47"/>
      <c r="Q175" s="48"/>
      <c r="R175" s="51"/>
      <c r="IU175" s="1"/>
      <c r="IV175"/>
    </row>
    <row r="176" spans="1:256" s="12" customFormat="1" ht="12.75">
      <c r="A176" s="52"/>
      <c r="B176" s="53" t="s">
        <v>43</v>
      </c>
      <c r="C176" s="54" t="s">
        <v>306</v>
      </c>
      <c r="D176" s="55"/>
      <c r="E176" s="56">
        <f>SUM(E77:E175)</f>
        <v>1</v>
      </c>
      <c r="F176" s="74"/>
      <c r="G176" s="56">
        <f>SUM(G77:G175)</f>
        <v>1.0000000000000002</v>
      </c>
      <c r="H176" s="74"/>
      <c r="I176" s="57">
        <f>SUM(I77:I175)</f>
        <v>0</v>
      </c>
      <c r="J176" s="58">
        <f>SUM(J77:J175)</f>
        <v>0</v>
      </c>
      <c r="K176" s="59" t="e">
        <f>J176/I176</f>
        <v>#DIV/0!</v>
      </c>
      <c r="L176" s="60" t="e">
        <f>J176/I176</f>
        <v>#DIV/0!</v>
      </c>
      <c r="M176" s="110"/>
      <c r="N176" s="62"/>
      <c r="O176" s="63"/>
      <c r="P176" s="64">
        <f>SUM(O77:O175)</f>
        <v>0.35150000000000003</v>
      </c>
      <c r="Q176" s="65"/>
      <c r="R176" s="64">
        <f>SUM(R77:R175)</f>
        <v>0.26576089999999997</v>
      </c>
      <c r="IU176" s="1"/>
      <c r="IV176"/>
    </row>
    <row r="177" spans="1:256" s="10" customFormat="1" ht="36">
      <c r="A177" s="27" t="s">
        <v>23</v>
      </c>
      <c r="B177" s="28" t="s">
        <v>24</v>
      </c>
      <c r="C177" s="29" t="s">
        <v>307</v>
      </c>
      <c r="D177" s="29" t="s">
        <v>308</v>
      </c>
      <c r="E177" s="30">
        <v>0.1</v>
      </c>
      <c r="F177" s="29" t="s">
        <v>309</v>
      </c>
      <c r="G177" s="31">
        <v>0.1</v>
      </c>
      <c r="H177" s="29" t="s">
        <v>310</v>
      </c>
      <c r="I177" s="32"/>
      <c r="J177" s="33"/>
      <c r="K177" s="34"/>
      <c r="L177" s="35"/>
      <c r="M177" s="50" t="s">
        <v>311</v>
      </c>
      <c r="N177" s="46">
        <v>0.4</v>
      </c>
      <c r="O177" s="38">
        <f>N177*G177</f>
        <v>0.04000000000000001</v>
      </c>
      <c r="P177" s="47"/>
      <c r="Q177" s="48">
        <v>0</v>
      </c>
      <c r="R177" s="51">
        <f>(Q177/20)*E177</f>
        <v>0</v>
      </c>
      <c r="IU177" s="1"/>
      <c r="IV177"/>
    </row>
    <row r="178" spans="1:256" s="10" customFormat="1" ht="27">
      <c r="A178" s="27"/>
      <c r="B178" s="28"/>
      <c r="C178" s="29"/>
      <c r="D178" s="29"/>
      <c r="E178" s="30"/>
      <c r="F178" s="29" t="s">
        <v>312</v>
      </c>
      <c r="G178" s="31">
        <v>0.05</v>
      </c>
      <c r="H178" s="29"/>
      <c r="I178" s="32"/>
      <c r="J178" s="33"/>
      <c r="K178" s="34"/>
      <c r="L178" s="35"/>
      <c r="M178" s="50"/>
      <c r="N178" s="37">
        <v>0</v>
      </c>
      <c r="O178" s="38">
        <f>N178*G178</f>
        <v>0</v>
      </c>
      <c r="P178" s="47"/>
      <c r="Q178" s="48"/>
      <c r="R178" s="51"/>
      <c r="IU178" s="1"/>
      <c r="IV178"/>
    </row>
    <row r="179" spans="1:256" s="10" customFormat="1" ht="54">
      <c r="A179" s="27"/>
      <c r="B179" s="28"/>
      <c r="C179" s="29"/>
      <c r="D179" s="29" t="s">
        <v>313</v>
      </c>
      <c r="E179" s="30">
        <v>0.5</v>
      </c>
      <c r="F179" s="29" t="s">
        <v>314</v>
      </c>
      <c r="G179" s="31">
        <v>0.45</v>
      </c>
      <c r="H179" s="44" t="s">
        <v>315</v>
      </c>
      <c r="I179" s="32"/>
      <c r="J179" s="33"/>
      <c r="K179" s="34"/>
      <c r="L179" s="35"/>
      <c r="M179" s="50" t="s">
        <v>316</v>
      </c>
      <c r="N179" s="37">
        <v>0.25</v>
      </c>
      <c r="O179" s="38">
        <f>N179*G179</f>
        <v>0.1125</v>
      </c>
      <c r="P179" s="39"/>
      <c r="Q179" s="40">
        <v>1</v>
      </c>
      <c r="R179" s="41">
        <f>(Q179/35)*E179</f>
        <v>0.014285714285714285</v>
      </c>
      <c r="IU179" s="1"/>
      <c r="IV179"/>
    </row>
    <row r="180" spans="1:256" s="10" customFormat="1" ht="63">
      <c r="A180" s="27"/>
      <c r="B180" s="28"/>
      <c r="C180" s="29"/>
      <c r="D180" s="29"/>
      <c r="E180" s="30"/>
      <c r="F180" s="29"/>
      <c r="G180" s="31"/>
      <c r="H180" s="44"/>
      <c r="I180" s="32"/>
      <c r="J180" s="33"/>
      <c r="K180" s="34"/>
      <c r="L180" s="35"/>
      <c r="M180" s="50" t="s">
        <v>317</v>
      </c>
      <c r="N180" s="37"/>
      <c r="O180" s="38"/>
      <c r="P180" s="39"/>
      <c r="Q180" s="40"/>
      <c r="R180" s="41"/>
      <c r="IU180" s="1"/>
      <c r="IV180"/>
    </row>
    <row r="181" spans="1:256" s="10" customFormat="1" ht="36">
      <c r="A181" s="27"/>
      <c r="B181" s="28"/>
      <c r="C181" s="29"/>
      <c r="D181" s="29"/>
      <c r="E181" s="30"/>
      <c r="F181" s="29"/>
      <c r="G181" s="31"/>
      <c r="H181" s="44"/>
      <c r="I181" s="32"/>
      <c r="J181" s="33"/>
      <c r="K181" s="34"/>
      <c r="L181" s="35"/>
      <c r="M181" s="50" t="s">
        <v>318</v>
      </c>
      <c r="N181" s="37"/>
      <c r="O181" s="38"/>
      <c r="P181" s="39"/>
      <c r="Q181" s="40"/>
      <c r="R181" s="41"/>
      <c r="IU181" s="1"/>
      <c r="IV181"/>
    </row>
    <row r="182" spans="1:256" s="10" customFormat="1" ht="99">
      <c r="A182" s="80"/>
      <c r="B182" s="81"/>
      <c r="C182" s="82"/>
      <c r="D182" s="82" t="s">
        <v>319</v>
      </c>
      <c r="E182" s="83">
        <v>0.4</v>
      </c>
      <c r="F182" s="82" t="s">
        <v>320</v>
      </c>
      <c r="G182" s="84">
        <v>0.3</v>
      </c>
      <c r="H182" s="44" t="s">
        <v>321</v>
      </c>
      <c r="I182" s="71"/>
      <c r="J182" s="71"/>
      <c r="K182" s="87"/>
      <c r="L182" s="88"/>
      <c r="M182" s="111" t="s">
        <v>322</v>
      </c>
      <c r="N182" s="112">
        <v>0.3</v>
      </c>
      <c r="O182" s="38">
        <f>N182*G182</f>
        <v>0.09</v>
      </c>
      <c r="P182" s="90"/>
      <c r="Q182" s="105">
        <v>27</v>
      </c>
      <c r="R182" s="51">
        <f>(Q182/40)*E182</f>
        <v>0.27</v>
      </c>
      <c r="IU182" s="1"/>
      <c r="IV182"/>
    </row>
    <row r="183" spans="1:256" s="10" customFormat="1" ht="45">
      <c r="A183" s="80"/>
      <c r="B183" s="81"/>
      <c r="C183" s="82"/>
      <c r="D183" s="82"/>
      <c r="E183" s="83"/>
      <c r="F183" s="82"/>
      <c r="G183" s="84"/>
      <c r="H183" s="44"/>
      <c r="I183" s="71"/>
      <c r="J183" s="71"/>
      <c r="K183" s="87"/>
      <c r="L183" s="88"/>
      <c r="M183" s="111" t="s">
        <v>323</v>
      </c>
      <c r="N183" s="112"/>
      <c r="O183" s="38"/>
      <c r="P183" s="90"/>
      <c r="Q183" s="105"/>
      <c r="R183" s="51"/>
      <c r="IU183" s="1"/>
      <c r="IV183"/>
    </row>
    <row r="184" spans="1:256" s="10" customFormat="1" ht="45">
      <c r="A184" s="80"/>
      <c r="B184" s="81"/>
      <c r="C184" s="82"/>
      <c r="D184" s="82"/>
      <c r="E184" s="83"/>
      <c r="F184" s="82"/>
      <c r="G184" s="84"/>
      <c r="H184" s="44"/>
      <c r="I184" s="71"/>
      <c r="J184" s="71"/>
      <c r="K184" s="87"/>
      <c r="L184" s="88"/>
      <c r="M184" s="111" t="s">
        <v>324</v>
      </c>
      <c r="N184" s="112"/>
      <c r="O184" s="38"/>
      <c r="P184" s="90"/>
      <c r="Q184" s="105"/>
      <c r="R184" s="51"/>
      <c r="IU184" s="1"/>
      <c r="IV184"/>
    </row>
    <row r="185" spans="1:256" s="10" customFormat="1" ht="45">
      <c r="A185" s="80"/>
      <c r="B185" s="81"/>
      <c r="C185" s="82"/>
      <c r="D185" s="82"/>
      <c r="E185" s="83"/>
      <c r="F185" s="82"/>
      <c r="G185" s="84"/>
      <c r="H185" s="44" t="s">
        <v>325</v>
      </c>
      <c r="I185" s="71"/>
      <c r="J185" s="71"/>
      <c r="K185" s="87"/>
      <c r="L185" s="88"/>
      <c r="M185" s="111"/>
      <c r="N185" s="112"/>
      <c r="O185" s="38"/>
      <c r="P185" s="90"/>
      <c r="Q185" s="105"/>
      <c r="R185" s="51"/>
      <c r="IU185" s="1"/>
      <c r="IV185"/>
    </row>
    <row r="186" spans="1:256" s="10" customFormat="1" ht="45">
      <c r="A186" s="80"/>
      <c r="B186" s="81"/>
      <c r="C186" s="82"/>
      <c r="D186" s="82"/>
      <c r="E186" s="83"/>
      <c r="F186" s="82"/>
      <c r="G186" s="84"/>
      <c r="H186" s="44" t="s">
        <v>326</v>
      </c>
      <c r="I186" s="71"/>
      <c r="J186" s="71"/>
      <c r="K186" s="87"/>
      <c r="L186" s="88"/>
      <c r="M186" s="111"/>
      <c r="N186" s="112"/>
      <c r="O186" s="38"/>
      <c r="P186" s="90"/>
      <c r="Q186" s="105"/>
      <c r="R186" s="51"/>
      <c r="IU186" s="1"/>
      <c r="IV186"/>
    </row>
    <row r="187" spans="1:256" s="10" customFormat="1" ht="54">
      <c r="A187" s="80"/>
      <c r="B187" s="81"/>
      <c r="C187" s="82"/>
      <c r="D187" s="82"/>
      <c r="E187" s="83"/>
      <c r="F187" s="82"/>
      <c r="G187" s="84"/>
      <c r="H187" s="44" t="s">
        <v>327</v>
      </c>
      <c r="I187" s="71"/>
      <c r="J187" s="71"/>
      <c r="K187" s="87"/>
      <c r="L187" s="88"/>
      <c r="M187" s="111" t="s">
        <v>328</v>
      </c>
      <c r="N187" s="112"/>
      <c r="O187" s="38"/>
      <c r="P187" s="90"/>
      <c r="Q187" s="105"/>
      <c r="R187" s="51"/>
      <c r="IU187" s="1"/>
      <c r="IV187"/>
    </row>
    <row r="188" spans="1:256" s="10" customFormat="1" ht="18">
      <c r="A188" s="80"/>
      <c r="B188" s="81"/>
      <c r="C188" s="82"/>
      <c r="D188" s="82"/>
      <c r="E188" s="83"/>
      <c r="F188" s="82" t="s">
        <v>41</v>
      </c>
      <c r="G188" s="84">
        <v>0.1</v>
      </c>
      <c r="H188" s="44"/>
      <c r="I188" s="71"/>
      <c r="J188" s="71"/>
      <c r="K188" s="87"/>
      <c r="L188" s="88"/>
      <c r="M188" s="113" t="s">
        <v>305</v>
      </c>
      <c r="N188" s="112">
        <v>0.5</v>
      </c>
      <c r="O188" s="38">
        <f>N188*G188</f>
        <v>0.05</v>
      </c>
      <c r="P188" s="90"/>
      <c r="Q188" s="48"/>
      <c r="R188" s="51"/>
      <c r="IU188" s="1"/>
      <c r="IV188"/>
    </row>
    <row r="189" spans="1:256" s="12" customFormat="1" ht="12.75">
      <c r="A189" s="52"/>
      <c r="B189" s="53" t="s">
        <v>43</v>
      </c>
      <c r="C189" s="191" t="s">
        <v>329</v>
      </c>
      <c r="D189" s="191"/>
      <c r="E189" s="56">
        <f>SUM(E177:E188)</f>
        <v>1</v>
      </c>
      <c r="F189" s="55"/>
      <c r="G189" s="75">
        <f>SUM(G177:G188)</f>
        <v>1.0000000000000002</v>
      </c>
      <c r="H189" s="55"/>
      <c r="I189" s="57">
        <f>SUM(I177:I187)</f>
        <v>0</v>
      </c>
      <c r="J189" s="58">
        <f>SUM(J177:J187)</f>
        <v>0</v>
      </c>
      <c r="K189" s="59" t="e">
        <f>J189/I189</f>
        <v>#DIV/0!</v>
      </c>
      <c r="L189" s="60" t="e">
        <f>J189/I189</f>
        <v>#DIV/0!</v>
      </c>
      <c r="M189" s="61"/>
      <c r="N189" s="62"/>
      <c r="O189" s="63"/>
      <c r="P189" s="64">
        <f>SUM(O177:O188)</f>
        <v>0.29250000000000004</v>
      </c>
      <c r="Q189" s="65"/>
      <c r="R189" s="64">
        <f>SUM(R177:R188)</f>
        <v>0.2842857142857143</v>
      </c>
      <c r="IU189" s="1"/>
      <c r="IV189"/>
    </row>
    <row r="190" spans="1:256" s="10" customFormat="1" ht="45">
      <c r="A190" s="27" t="s">
        <v>23</v>
      </c>
      <c r="B190" s="28" t="s">
        <v>24</v>
      </c>
      <c r="C190" s="29" t="s">
        <v>330</v>
      </c>
      <c r="D190" s="29" t="s">
        <v>331</v>
      </c>
      <c r="E190" s="30">
        <v>0.5</v>
      </c>
      <c r="F190" s="29" t="s">
        <v>332</v>
      </c>
      <c r="G190" s="31">
        <v>0.1</v>
      </c>
      <c r="H190" s="114"/>
      <c r="I190" s="32"/>
      <c r="J190" s="33"/>
      <c r="K190" s="34"/>
      <c r="L190" s="35"/>
      <c r="M190" s="36" t="s">
        <v>333</v>
      </c>
      <c r="N190" s="37">
        <v>0.5</v>
      </c>
      <c r="O190" s="38">
        <f aca="true" t="shared" si="0" ref="O190:O195">N190*G190</f>
        <v>0.05</v>
      </c>
      <c r="P190" s="39"/>
      <c r="Q190" s="40">
        <v>0</v>
      </c>
      <c r="R190" s="41">
        <f>(Q190/6)*E190</f>
        <v>0</v>
      </c>
      <c r="IU190" s="1"/>
      <c r="IV190"/>
    </row>
    <row r="191" spans="1:256" s="10" customFormat="1" ht="63">
      <c r="A191" s="27"/>
      <c r="B191" s="28"/>
      <c r="C191" s="29"/>
      <c r="D191" s="29"/>
      <c r="E191" s="30"/>
      <c r="F191" s="29" t="s">
        <v>334</v>
      </c>
      <c r="G191" s="31">
        <v>0.2</v>
      </c>
      <c r="H191" s="114"/>
      <c r="I191" s="32"/>
      <c r="J191" s="33"/>
      <c r="K191" s="34"/>
      <c r="L191" s="35"/>
      <c r="M191" s="36" t="s">
        <v>335</v>
      </c>
      <c r="N191" s="37">
        <v>0.35</v>
      </c>
      <c r="O191" s="38">
        <f t="shared" si="0"/>
        <v>0.06999999999999999</v>
      </c>
      <c r="P191" s="39"/>
      <c r="Q191" s="40"/>
      <c r="R191" s="41"/>
      <c r="T191" s="115"/>
      <c r="IU191" s="1"/>
      <c r="IV191"/>
    </row>
    <row r="192" spans="1:256" s="10" customFormat="1" ht="27">
      <c r="A192" s="42"/>
      <c r="B192" s="43"/>
      <c r="C192" s="44"/>
      <c r="D192" s="44"/>
      <c r="E192" s="45"/>
      <c r="F192" s="44" t="s">
        <v>336</v>
      </c>
      <c r="G192" s="68">
        <v>0.2</v>
      </c>
      <c r="H192" s="116"/>
      <c r="I192" s="70"/>
      <c r="J192" s="71"/>
      <c r="K192" s="72"/>
      <c r="L192" s="35"/>
      <c r="M192" s="117" t="s">
        <v>337</v>
      </c>
      <c r="N192" s="37">
        <v>0.2</v>
      </c>
      <c r="O192" s="38">
        <f t="shared" si="0"/>
        <v>0.04000000000000001</v>
      </c>
      <c r="P192" s="47"/>
      <c r="Q192" s="48"/>
      <c r="R192" s="51"/>
      <c r="T192" s="115"/>
      <c r="IU192" s="1"/>
      <c r="IV192"/>
    </row>
    <row r="193" spans="1:256" s="10" customFormat="1" ht="54">
      <c r="A193" s="42"/>
      <c r="B193" s="43"/>
      <c r="C193" s="44"/>
      <c r="D193" s="44" t="s">
        <v>338</v>
      </c>
      <c r="E193" s="45">
        <v>0.3</v>
      </c>
      <c r="F193" s="44" t="s">
        <v>339</v>
      </c>
      <c r="G193" s="68">
        <v>0.2</v>
      </c>
      <c r="H193" s="116"/>
      <c r="I193" s="70"/>
      <c r="J193" s="71"/>
      <c r="K193" s="72"/>
      <c r="L193" s="35"/>
      <c r="M193" s="117" t="s">
        <v>340</v>
      </c>
      <c r="N193" s="37">
        <v>0.35</v>
      </c>
      <c r="O193" s="38">
        <f t="shared" si="0"/>
        <v>0.06999999999999999</v>
      </c>
      <c r="P193" s="47"/>
      <c r="Q193" s="48">
        <v>0</v>
      </c>
      <c r="R193" s="51">
        <f>(Q193/3)*E193</f>
        <v>0</v>
      </c>
      <c r="T193" s="115"/>
      <c r="IU193" s="1"/>
      <c r="IV193"/>
    </row>
    <row r="194" spans="1:256" s="10" customFormat="1" ht="54">
      <c r="A194" s="42"/>
      <c r="B194" s="43"/>
      <c r="C194" s="118"/>
      <c r="D194" s="44" t="s">
        <v>341</v>
      </c>
      <c r="E194" s="45">
        <v>0.2</v>
      </c>
      <c r="F194" s="44" t="s">
        <v>342</v>
      </c>
      <c r="G194" s="68">
        <v>0.2</v>
      </c>
      <c r="H194" s="116"/>
      <c r="I194" s="70"/>
      <c r="J194" s="71"/>
      <c r="K194" s="72"/>
      <c r="L194" s="73"/>
      <c r="M194" s="98" t="s">
        <v>343</v>
      </c>
      <c r="N194" s="46">
        <v>0.25</v>
      </c>
      <c r="O194" s="38">
        <f t="shared" si="0"/>
        <v>0.05</v>
      </c>
      <c r="P194" s="47"/>
      <c r="Q194" s="48">
        <v>0</v>
      </c>
      <c r="R194" s="51">
        <f>(Q194/4)*E194</f>
        <v>0</v>
      </c>
      <c r="IU194" s="1"/>
      <c r="IV194"/>
    </row>
    <row r="195" spans="1:256" s="10" customFormat="1" ht="18">
      <c r="A195" s="42"/>
      <c r="B195" s="43"/>
      <c r="C195" s="44"/>
      <c r="D195" s="44"/>
      <c r="E195" s="45"/>
      <c r="F195" s="44" t="s">
        <v>41</v>
      </c>
      <c r="G195" s="68">
        <v>0.1</v>
      </c>
      <c r="H195" s="116"/>
      <c r="I195" s="70"/>
      <c r="J195" s="71"/>
      <c r="K195" s="72"/>
      <c r="L195" s="73"/>
      <c r="M195" s="113" t="s">
        <v>305</v>
      </c>
      <c r="N195" s="37">
        <v>0.5</v>
      </c>
      <c r="O195" s="38">
        <f t="shared" si="0"/>
        <v>0.05</v>
      </c>
      <c r="P195" s="47"/>
      <c r="Q195" s="48"/>
      <c r="R195" s="51"/>
      <c r="IU195" s="1"/>
      <c r="IV195"/>
    </row>
    <row r="196" spans="1:256" s="12" customFormat="1" ht="18.75" customHeight="1">
      <c r="A196" s="52"/>
      <c r="B196" s="53" t="s">
        <v>43</v>
      </c>
      <c r="C196" s="192" t="s">
        <v>344</v>
      </c>
      <c r="D196" s="192"/>
      <c r="E196" s="56">
        <f>SUM(E190:E195)</f>
        <v>1</v>
      </c>
      <c r="F196" s="74"/>
      <c r="G196" s="75">
        <f>SUM(G190:G195)</f>
        <v>0.9999999999999999</v>
      </c>
      <c r="H196" s="74"/>
      <c r="I196" s="57">
        <f>SUM(I190:I194)</f>
        <v>0</v>
      </c>
      <c r="J196" s="58">
        <f>SUM(J190:J194)</f>
        <v>0</v>
      </c>
      <c r="K196" s="59" t="e">
        <f>J196/I196</f>
        <v>#DIV/0!</v>
      </c>
      <c r="L196" s="60" t="e">
        <f>J196/I196</f>
        <v>#DIV/0!</v>
      </c>
      <c r="M196" s="61"/>
      <c r="N196" s="62"/>
      <c r="O196" s="63"/>
      <c r="P196" s="119">
        <f>SUM(O190:O195)</f>
        <v>0.32999999999999996</v>
      </c>
      <c r="Q196" s="65"/>
      <c r="R196" s="119">
        <f>SUM(R190:R195)</f>
        <v>0</v>
      </c>
      <c r="IU196" s="1"/>
      <c r="IV196"/>
    </row>
    <row r="197" spans="1:256" s="10" customFormat="1" ht="45">
      <c r="A197" s="27" t="s">
        <v>23</v>
      </c>
      <c r="B197" s="28" t="s">
        <v>345</v>
      </c>
      <c r="C197" s="29" t="s">
        <v>346</v>
      </c>
      <c r="D197" s="29" t="s">
        <v>347</v>
      </c>
      <c r="E197" s="30">
        <v>0.2</v>
      </c>
      <c r="F197" s="29" t="s">
        <v>348</v>
      </c>
      <c r="G197" s="31">
        <v>0.4</v>
      </c>
      <c r="H197" s="120" t="s">
        <v>349</v>
      </c>
      <c r="I197" s="32"/>
      <c r="J197" s="33"/>
      <c r="K197" s="34"/>
      <c r="L197" s="35"/>
      <c r="M197" s="121" t="s">
        <v>350</v>
      </c>
      <c r="N197" s="46">
        <v>0.4</v>
      </c>
      <c r="O197" s="94">
        <f>N197*G197</f>
        <v>0.16000000000000003</v>
      </c>
      <c r="P197" s="39"/>
      <c r="Q197" s="40">
        <f>18+6+71</f>
        <v>95</v>
      </c>
      <c r="R197" s="41">
        <v>0.2</v>
      </c>
      <c r="IU197" s="1"/>
      <c r="IV197"/>
    </row>
    <row r="198" spans="1:256" s="10" customFormat="1" ht="81">
      <c r="A198" s="27"/>
      <c r="B198" s="28"/>
      <c r="C198" s="29"/>
      <c r="D198" s="29"/>
      <c r="E198" s="30"/>
      <c r="F198" s="114"/>
      <c r="G198" s="31"/>
      <c r="H198" s="120"/>
      <c r="I198" s="32"/>
      <c r="J198" s="33"/>
      <c r="K198" s="34"/>
      <c r="L198" s="35"/>
      <c r="M198" s="122" t="s">
        <v>351</v>
      </c>
      <c r="N198" s="37"/>
      <c r="O198" s="94"/>
      <c r="P198" s="39"/>
      <c r="Q198" s="40"/>
      <c r="R198" s="41"/>
      <c r="IU198" s="1"/>
      <c r="IV198"/>
    </row>
    <row r="199" spans="1:256" s="10" customFormat="1" ht="252">
      <c r="A199" s="27"/>
      <c r="B199" s="28"/>
      <c r="C199" s="29"/>
      <c r="D199" s="29"/>
      <c r="E199" s="30"/>
      <c r="F199" s="114"/>
      <c r="G199" s="31"/>
      <c r="H199" s="120"/>
      <c r="I199" s="32"/>
      <c r="J199" s="33"/>
      <c r="K199" s="34"/>
      <c r="L199" s="35"/>
      <c r="M199" s="122" t="s">
        <v>352</v>
      </c>
      <c r="N199" s="37"/>
      <c r="O199" s="94"/>
      <c r="P199" s="39"/>
      <c r="Q199" s="40"/>
      <c r="R199" s="41"/>
      <c r="IU199" s="1"/>
      <c r="IV199"/>
    </row>
    <row r="200" spans="1:256" s="10" customFormat="1" ht="27">
      <c r="A200" s="27"/>
      <c r="B200" s="28"/>
      <c r="C200" s="29"/>
      <c r="D200" s="29"/>
      <c r="E200" s="30"/>
      <c r="F200" s="114"/>
      <c r="G200" s="31"/>
      <c r="H200" s="120"/>
      <c r="I200" s="32"/>
      <c r="J200" s="33"/>
      <c r="K200" s="34"/>
      <c r="L200" s="35"/>
      <c r="M200" s="122" t="s">
        <v>353</v>
      </c>
      <c r="N200" s="37"/>
      <c r="O200" s="94"/>
      <c r="P200" s="39"/>
      <c r="Q200" s="40"/>
      <c r="R200" s="41"/>
      <c r="IU200" s="1"/>
      <c r="IV200"/>
    </row>
    <row r="201" spans="1:256" s="10" customFormat="1" ht="99">
      <c r="A201" s="27"/>
      <c r="B201" s="28"/>
      <c r="C201" s="29"/>
      <c r="D201" s="29"/>
      <c r="E201" s="30"/>
      <c r="F201" s="114"/>
      <c r="G201" s="31"/>
      <c r="H201" s="120"/>
      <c r="I201" s="32"/>
      <c r="J201" s="33"/>
      <c r="K201" s="34"/>
      <c r="L201" s="35"/>
      <c r="M201" s="122" t="s">
        <v>354</v>
      </c>
      <c r="N201" s="37"/>
      <c r="O201" s="94"/>
      <c r="P201" s="39"/>
      <c r="Q201" s="40"/>
      <c r="R201" s="41"/>
      <c r="IU201" s="1"/>
      <c r="IV201"/>
    </row>
    <row r="202" spans="1:256" s="10" customFormat="1" ht="63">
      <c r="A202" s="27"/>
      <c r="B202" s="28"/>
      <c r="C202" s="29"/>
      <c r="D202" s="29"/>
      <c r="E202" s="30"/>
      <c r="F202" s="114"/>
      <c r="G202" s="31"/>
      <c r="H202" s="120"/>
      <c r="I202" s="32"/>
      <c r="J202" s="33"/>
      <c r="K202" s="34"/>
      <c r="L202" s="35"/>
      <c r="M202" s="113" t="s">
        <v>355</v>
      </c>
      <c r="N202" s="37"/>
      <c r="O202" s="94"/>
      <c r="P202" s="39"/>
      <c r="Q202" s="40"/>
      <c r="R202" s="41"/>
      <c r="IU202" s="1"/>
      <c r="IV202"/>
    </row>
    <row r="203" spans="1:256" s="10" customFormat="1" ht="36">
      <c r="A203" s="27"/>
      <c r="B203" s="28"/>
      <c r="C203" s="29"/>
      <c r="D203" s="29"/>
      <c r="E203" s="30"/>
      <c r="F203" s="114"/>
      <c r="G203" s="31"/>
      <c r="H203" s="120" t="s">
        <v>356</v>
      </c>
      <c r="I203" s="32"/>
      <c r="J203" s="33"/>
      <c r="K203" s="34"/>
      <c r="L203" s="35"/>
      <c r="M203" s="113" t="s">
        <v>357</v>
      </c>
      <c r="N203" s="37"/>
      <c r="O203" s="94"/>
      <c r="P203" s="39"/>
      <c r="Q203" s="40"/>
      <c r="R203" s="41"/>
      <c r="IU203" s="1"/>
      <c r="IV203"/>
    </row>
    <row r="204" spans="1:256" s="10" customFormat="1" ht="99">
      <c r="A204" s="27"/>
      <c r="B204" s="28"/>
      <c r="C204" s="29"/>
      <c r="D204" s="29" t="s">
        <v>358</v>
      </c>
      <c r="E204" s="30">
        <v>0.2</v>
      </c>
      <c r="F204" s="29"/>
      <c r="G204" s="31"/>
      <c r="H204" s="29" t="s">
        <v>359</v>
      </c>
      <c r="I204" s="32"/>
      <c r="J204" s="123"/>
      <c r="K204" s="34"/>
      <c r="L204" s="104"/>
      <c r="M204" s="113" t="s">
        <v>360</v>
      </c>
      <c r="N204" s="46"/>
      <c r="O204" s="94"/>
      <c r="P204" s="39"/>
      <c r="Q204" s="40">
        <v>1</v>
      </c>
      <c r="R204" s="41">
        <f>(Q204/1)*E204</f>
        <v>0.2</v>
      </c>
      <c r="IU204" s="1"/>
      <c r="IV204"/>
    </row>
    <row r="205" spans="1:256" s="10" customFormat="1" ht="72">
      <c r="A205" s="27"/>
      <c r="B205" s="28"/>
      <c r="C205" s="29"/>
      <c r="D205" s="29" t="s">
        <v>361</v>
      </c>
      <c r="E205" s="30">
        <v>0.2</v>
      </c>
      <c r="F205" s="29"/>
      <c r="G205" s="31"/>
      <c r="H205" s="29" t="s">
        <v>362</v>
      </c>
      <c r="I205" s="32"/>
      <c r="J205" s="123"/>
      <c r="K205" s="34"/>
      <c r="L205" s="104"/>
      <c r="M205" s="113" t="s">
        <v>363</v>
      </c>
      <c r="N205" s="46"/>
      <c r="O205" s="94"/>
      <c r="P205" s="39"/>
      <c r="Q205" s="40">
        <v>31671</v>
      </c>
      <c r="R205" s="41">
        <f>(Q205/72000)*E205</f>
        <v>0.08797500000000001</v>
      </c>
      <c r="IU205" s="1"/>
      <c r="IV205"/>
    </row>
    <row r="206" spans="1:256" s="10" customFormat="1" ht="54">
      <c r="A206" s="27"/>
      <c r="B206" s="28"/>
      <c r="C206" s="29"/>
      <c r="D206" s="29" t="s">
        <v>364</v>
      </c>
      <c r="E206" s="30">
        <v>0.2</v>
      </c>
      <c r="F206" s="29" t="s">
        <v>365</v>
      </c>
      <c r="G206" s="31">
        <v>0.2</v>
      </c>
      <c r="H206" s="114" t="s">
        <v>366</v>
      </c>
      <c r="I206" s="32"/>
      <c r="J206" s="123"/>
      <c r="K206" s="34"/>
      <c r="L206" s="104"/>
      <c r="M206" s="122" t="s">
        <v>367</v>
      </c>
      <c r="N206" s="46">
        <v>0.25</v>
      </c>
      <c r="O206" s="94">
        <f>N206*G206</f>
        <v>0.05</v>
      </c>
      <c r="P206" s="39"/>
      <c r="Q206" s="40">
        <v>0</v>
      </c>
      <c r="R206" s="41">
        <f>(Q206/12)*E206</f>
        <v>0</v>
      </c>
      <c r="IU206" s="1"/>
      <c r="IV206"/>
    </row>
    <row r="207" spans="1:256" s="10" customFormat="1" ht="117">
      <c r="A207" s="27"/>
      <c r="B207" s="28"/>
      <c r="C207" s="29"/>
      <c r="D207" s="29"/>
      <c r="E207" s="30"/>
      <c r="F207" s="29"/>
      <c r="G207" s="31"/>
      <c r="H207" s="114"/>
      <c r="I207" s="32"/>
      <c r="J207" s="123"/>
      <c r="K207" s="34"/>
      <c r="L207" s="104"/>
      <c r="M207" s="122" t="s">
        <v>368</v>
      </c>
      <c r="N207" s="46"/>
      <c r="O207" s="94"/>
      <c r="P207" s="39"/>
      <c r="Q207" s="40"/>
      <c r="R207" s="41"/>
      <c r="IU207" s="1"/>
      <c r="IV207"/>
    </row>
    <row r="208" spans="1:256" s="10" customFormat="1" ht="81">
      <c r="A208" s="27"/>
      <c r="B208" s="28"/>
      <c r="C208" s="29"/>
      <c r="D208" s="29" t="s">
        <v>369</v>
      </c>
      <c r="E208" s="30">
        <v>0.2</v>
      </c>
      <c r="F208" s="29" t="s">
        <v>370</v>
      </c>
      <c r="G208" s="31">
        <v>0.3</v>
      </c>
      <c r="H208" s="114"/>
      <c r="I208" s="32"/>
      <c r="J208" s="123"/>
      <c r="K208" s="34"/>
      <c r="L208" s="104"/>
      <c r="M208" s="122" t="s">
        <v>371</v>
      </c>
      <c r="N208" s="46">
        <v>0.2</v>
      </c>
      <c r="O208" s="94">
        <f>N208*G208</f>
        <v>0.06</v>
      </c>
      <c r="P208" s="39"/>
      <c r="Q208" s="40">
        <v>0</v>
      </c>
      <c r="R208" s="41">
        <f>(Q208/40)*E208</f>
        <v>0</v>
      </c>
      <c r="IU208" s="1"/>
      <c r="IV208"/>
    </row>
    <row r="209" spans="1:256" s="10" customFormat="1" ht="99">
      <c r="A209" s="27"/>
      <c r="B209" s="28"/>
      <c r="C209" s="29"/>
      <c r="D209" s="29"/>
      <c r="E209" s="30"/>
      <c r="F209" s="29"/>
      <c r="G209" s="31"/>
      <c r="H209" s="114"/>
      <c r="I209" s="32"/>
      <c r="J209" s="123"/>
      <c r="K209" s="34"/>
      <c r="L209" s="104"/>
      <c r="M209" s="122" t="s">
        <v>372</v>
      </c>
      <c r="N209" s="46"/>
      <c r="O209" s="94"/>
      <c r="P209" s="39"/>
      <c r="Q209" s="40"/>
      <c r="R209" s="41"/>
      <c r="IU209" s="1"/>
      <c r="IV209"/>
    </row>
    <row r="210" spans="1:256" s="10" customFormat="1" ht="117">
      <c r="A210" s="27"/>
      <c r="B210" s="28"/>
      <c r="C210" s="29"/>
      <c r="D210" s="29"/>
      <c r="E210" s="30"/>
      <c r="F210" s="29"/>
      <c r="G210" s="31"/>
      <c r="H210" s="114"/>
      <c r="I210" s="32"/>
      <c r="J210" s="123"/>
      <c r="K210" s="34"/>
      <c r="L210" s="104"/>
      <c r="M210" s="113" t="s">
        <v>373</v>
      </c>
      <c r="N210" s="46"/>
      <c r="O210" s="94"/>
      <c r="P210" s="39"/>
      <c r="Q210" s="40"/>
      <c r="R210" s="41"/>
      <c r="IU210" s="1"/>
      <c r="IV210"/>
    </row>
    <row r="211" spans="1:256" s="10" customFormat="1" ht="27">
      <c r="A211" s="27"/>
      <c r="B211" s="28"/>
      <c r="C211" s="29"/>
      <c r="D211" s="29"/>
      <c r="E211" s="30"/>
      <c r="F211" s="29" t="s">
        <v>41</v>
      </c>
      <c r="G211" s="31">
        <v>0.1</v>
      </c>
      <c r="H211" s="114"/>
      <c r="I211" s="32"/>
      <c r="J211" s="123"/>
      <c r="K211" s="34"/>
      <c r="L211" s="104"/>
      <c r="M211" s="113" t="s">
        <v>374</v>
      </c>
      <c r="N211" s="46">
        <v>0.5</v>
      </c>
      <c r="O211" s="94">
        <f>N211*G211</f>
        <v>0.05</v>
      </c>
      <c r="P211" s="39"/>
      <c r="Q211" s="40"/>
      <c r="R211" s="41"/>
      <c r="IU211" s="1"/>
      <c r="IV211"/>
    </row>
    <row r="212" spans="1:256" s="12" customFormat="1" ht="12.75">
      <c r="A212" s="52"/>
      <c r="B212" s="53" t="s">
        <v>43</v>
      </c>
      <c r="C212" s="54" t="s">
        <v>375</v>
      </c>
      <c r="D212" s="55"/>
      <c r="E212" s="56">
        <f>SUM(E197:E211)</f>
        <v>1</v>
      </c>
      <c r="F212" s="74"/>
      <c r="G212" s="56">
        <f>SUM(G197:G211)</f>
        <v>1.0000000000000002</v>
      </c>
      <c r="H212" s="74"/>
      <c r="I212" s="57">
        <f>SUM(I197:I198)</f>
        <v>0</v>
      </c>
      <c r="J212" s="58">
        <f>SUM(J197:J198)</f>
        <v>0</v>
      </c>
      <c r="K212" s="59" t="e">
        <f>J212/I212</f>
        <v>#DIV/0!</v>
      </c>
      <c r="L212" s="60" t="e">
        <f>J212/I212</f>
        <v>#DIV/0!</v>
      </c>
      <c r="M212" s="61"/>
      <c r="N212" s="62"/>
      <c r="O212" s="63"/>
      <c r="P212" s="64">
        <f>SUM(O197:O211)</f>
        <v>0.32</v>
      </c>
      <c r="Q212" s="65"/>
      <c r="R212" s="64">
        <f>SUM(R197:R211)</f>
        <v>0.48797500000000005</v>
      </c>
      <c r="IU212" s="1"/>
      <c r="IV212"/>
    </row>
    <row r="213" spans="1:256" s="10" customFormat="1" ht="72">
      <c r="A213" s="27" t="s">
        <v>23</v>
      </c>
      <c r="B213" s="28" t="s">
        <v>376</v>
      </c>
      <c r="C213" s="29" t="s">
        <v>377</v>
      </c>
      <c r="D213" s="29" t="s">
        <v>378</v>
      </c>
      <c r="E213" s="30">
        <v>0.4</v>
      </c>
      <c r="F213" s="29" t="s">
        <v>379</v>
      </c>
      <c r="G213" s="31">
        <v>0.3</v>
      </c>
      <c r="H213" s="29" t="s">
        <v>379</v>
      </c>
      <c r="I213" s="32"/>
      <c r="J213" s="33"/>
      <c r="K213" s="34"/>
      <c r="L213" s="35"/>
      <c r="M213" s="36" t="s">
        <v>380</v>
      </c>
      <c r="N213" s="37">
        <v>0.35</v>
      </c>
      <c r="O213" s="94">
        <f>N213*G213</f>
        <v>0.105</v>
      </c>
      <c r="P213" s="39"/>
      <c r="Q213" s="124">
        <f>30+32+80+22</f>
        <v>164</v>
      </c>
      <c r="R213" s="125">
        <f>(Q213/300)*E213</f>
        <v>0.21866666666666668</v>
      </c>
      <c r="IU213" s="1"/>
      <c r="IV213"/>
    </row>
    <row r="214" spans="1:256" s="10" customFormat="1" ht="36">
      <c r="A214" s="126"/>
      <c r="B214" s="127"/>
      <c r="C214" s="128"/>
      <c r="D214" s="128" t="s">
        <v>381</v>
      </c>
      <c r="E214" s="129">
        <v>0.6000000000000001</v>
      </c>
      <c r="F214" s="128" t="s">
        <v>382</v>
      </c>
      <c r="G214" s="130">
        <v>0.3</v>
      </c>
      <c r="H214" s="131" t="s">
        <v>383</v>
      </c>
      <c r="I214" s="101"/>
      <c r="J214" s="102"/>
      <c r="K214" s="103"/>
      <c r="L214" s="104"/>
      <c r="M214" s="132" t="s">
        <v>384</v>
      </c>
      <c r="N214" s="133">
        <v>0.4</v>
      </c>
      <c r="O214" s="94">
        <f>N214*G214</f>
        <v>0.12</v>
      </c>
      <c r="P214" s="134"/>
      <c r="Q214" s="135">
        <v>0</v>
      </c>
      <c r="R214" s="136">
        <f>(Q214/1)*E214</f>
        <v>0</v>
      </c>
      <c r="IU214" s="1"/>
      <c r="IV214"/>
    </row>
    <row r="215" spans="1:256" s="10" customFormat="1" ht="36">
      <c r="A215" s="126"/>
      <c r="B215" s="127"/>
      <c r="C215" s="128"/>
      <c r="D215" s="128"/>
      <c r="E215" s="129"/>
      <c r="F215" s="128" t="s">
        <v>385</v>
      </c>
      <c r="G215" s="130">
        <v>0.4</v>
      </c>
      <c r="H215" s="128" t="s">
        <v>385</v>
      </c>
      <c r="I215" s="101"/>
      <c r="J215" s="102"/>
      <c r="K215" s="103"/>
      <c r="L215" s="104"/>
      <c r="M215" s="137" t="s">
        <v>386</v>
      </c>
      <c r="N215" s="133">
        <v>0.4</v>
      </c>
      <c r="O215" s="94">
        <f>N215*G215</f>
        <v>0.16000000000000003</v>
      </c>
      <c r="P215" s="134"/>
      <c r="Q215" s="135"/>
      <c r="R215" s="136"/>
      <c r="IU215" s="1"/>
      <c r="IV215"/>
    </row>
    <row r="216" spans="1:256" s="10" customFormat="1" ht="117">
      <c r="A216" s="126"/>
      <c r="B216" s="127"/>
      <c r="C216" s="128"/>
      <c r="D216" s="128"/>
      <c r="E216" s="129"/>
      <c r="F216" s="128"/>
      <c r="G216" s="130"/>
      <c r="H216" s="128"/>
      <c r="I216" s="101"/>
      <c r="J216" s="102"/>
      <c r="K216" s="103"/>
      <c r="L216" s="104"/>
      <c r="M216" s="137" t="s">
        <v>387</v>
      </c>
      <c r="N216" s="133"/>
      <c r="O216" s="94"/>
      <c r="P216" s="134"/>
      <c r="Q216" s="135"/>
      <c r="R216" s="136"/>
      <c r="IU216" s="1"/>
      <c r="IV216"/>
    </row>
    <row r="217" spans="1:256" s="12" customFormat="1" ht="12.75">
      <c r="A217" s="52"/>
      <c r="B217" s="53" t="s">
        <v>43</v>
      </c>
      <c r="C217" s="54" t="s">
        <v>388</v>
      </c>
      <c r="D217" s="55"/>
      <c r="E217" s="56">
        <f>SUM(E213:E214)</f>
        <v>1</v>
      </c>
      <c r="F217" s="74"/>
      <c r="G217" s="75">
        <f>SUM(G213:G215)</f>
        <v>1</v>
      </c>
      <c r="H217" s="74"/>
      <c r="I217" s="57">
        <f>SUM(I213:I213)</f>
        <v>0</v>
      </c>
      <c r="J217" s="58">
        <f>SUM(J213:J213)</f>
        <v>0</v>
      </c>
      <c r="K217" s="59" t="e">
        <f>J217/I217</f>
        <v>#DIV/0!</v>
      </c>
      <c r="L217" s="60" t="e">
        <f>J217/I217</f>
        <v>#DIV/0!</v>
      </c>
      <c r="M217" s="61"/>
      <c r="N217" s="62"/>
      <c r="O217" s="63"/>
      <c r="P217" s="64">
        <f>SUM(O213:O216)</f>
        <v>0.385</v>
      </c>
      <c r="Q217" s="65"/>
      <c r="R217" s="64">
        <f>SUM(R213:R214)</f>
        <v>0.21866666666666668</v>
      </c>
      <c r="IU217" s="1"/>
      <c r="IV217"/>
    </row>
    <row r="218" spans="1:256" s="10" customFormat="1" ht="12.75">
      <c r="A218" s="138"/>
      <c r="B218" s="139"/>
      <c r="C218" s="139"/>
      <c r="D218" s="140"/>
      <c r="E218" s="141"/>
      <c r="F218" s="142"/>
      <c r="G218" s="143"/>
      <c r="H218" s="142"/>
      <c r="I218" s="144"/>
      <c r="J218" s="144"/>
      <c r="K218" s="145"/>
      <c r="L218" s="143"/>
      <c r="M218" s="146"/>
      <c r="N218" s="143"/>
      <c r="O218" s="147"/>
      <c r="P218" s="148"/>
      <c r="Q218" s="149"/>
      <c r="R218" s="150"/>
      <c r="IU218" s="1"/>
      <c r="IV218"/>
    </row>
    <row r="219" spans="1:256" s="165" customFormat="1" ht="18.75" customHeight="1">
      <c r="A219" s="193"/>
      <c r="B219" s="193"/>
      <c r="C219" s="151" t="s">
        <v>389</v>
      </c>
      <c r="D219" s="152"/>
      <c r="E219" s="153"/>
      <c r="F219" s="154"/>
      <c r="G219" s="155"/>
      <c r="H219" s="154"/>
      <c r="I219" s="156" t="e">
        <f>NA()</f>
        <v>#N/A</v>
      </c>
      <c r="J219" s="157" t="e">
        <f>NA()</f>
        <v>#N/A</v>
      </c>
      <c r="K219" s="158" t="e">
        <f>J219/I219</f>
        <v>#N/A</v>
      </c>
      <c r="L219" s="159" t="e">
        <f>J219/I219</f>
        <v>#N/A</v>
      </c>
      <c r="M219" s="160"/>
      <c r="N219" s="161"/>
      <c r="O219" s="162"/>
      <c r="P219" s="163">
        <f>(P217+P212+P196+P189+P176+P76+P41+P21+P14)/9</f>
        <v>0.3289444444444445</v>
      </c>
      <c r="Q219" s="164"/>
      <c r="R219" s="163">
        <f>(R217+R212+R196+R189+R176+R76+R41+R21+R14)/9</f>
        <v>0.2096737450822208</v>
      </c>
      <c r="IU219" s="1"/>
      <c r="IV219"/>
    </row>
    <row r="220" spans="3:256" s="10" customFormat="1" ht="12.75">
      <c r="C220" s="166"/>
      <c r="D220" s="167"/>
      <c r="E220" s="167"/>
      <c r="F220" s="167"/>
      <c r="G220" s="168"/>
      <c r="H220" s="167"/>
      <c r="I220" s="101"/>
      <c r="J220" s="101"/>
      <c r="K220" s="103"/>
      <c r="L220" s="103"/>
      <c r="M220" s="167"/>
      <c r="N220" s="103"/>
      <c r="P220" s="12"/>
      <c r="Q220" s="13"/>
      <c r="IU220" s="1"/>
      <c r="IV220"/>
    </row>
    <row r="221" spans="1:256" s="10" customFormat="1" ht="12.75">
      <c r="A221" s="169" t="s">
        <v>390</v>
      </c>
      <c r="G221" s="168"/>
      <c r="I221" s="101"/>
      <c r="J221" s="101"/>
      <c r="K221" s="103"/>
      <c r="L221" s="103"/>
      <c r="M221" s="167"/>
      <c r="N221" s="103"/>
      <c r="O221" s="170"/>
      <c r="P221" s="12"/>
      <c r="Q221" s="13"/>
      <c r="IU221" s="1"/>
      <c r="IV221"/>
    </row>
    <row r="222" spans="1:256" s="10" customFormat="1" ht="12.75">
      <c r="A222" s="169" t="s">
        <v>391</v>
      </c>
      <c r="G222" s="168"/>
      <c r="I222" s="101"/>
      <c r="J222" s="101"/>
      <c r="K222" s="103"/>
      <c r="L222" s="103"/>
      <c r="M222" s="167"/>
      <c r="N222" s="103"/>
      <c r="O222" s="170"/>
      <c r="P222" s="12"/>
      <c r="Q222" s="13"/>
      <c r="IU222" s="1"/>
      <c r="IV222"/>
    </row>
  </sheetData>
  <sheetProtection selectLockedCells="1" selectUnlockedCells="1"/>
  <mergeCells count="6">
    <mergeCell ref="C21:D21"/>
    <mergeCell ref="C41:D41"/>
    <mergeCell ref="C76:D76"/>
    <mergeCell ref="C189:D189"/>
    <mergeCell ref="C196:D196"/>
    <mergeCell ref="A219:B219"/>
  </mergeCells>
  <printOptions/>
  <pageMargins left="1.18125" right="0.39375" top="0.39375" bottom="0.5" header="0.5118055555555555" footer="0.5"/>
  <pageSetup cellComments="atEnd" horizontalDpi="300" verticalDpi="300" orientation="landscape" paperSize="5" scale="72"/>
  <headerFooter alignWithMargins="0">
    <oddFooter>&amp;L                               Elaboró: Oficina Asesora de Planeación&amp;C&amp;"Times New Roman,Normal"&amp;12&amp;F&amp;R&amp;"Times New Roman,Normal"&amp;12 &amp;P</oddFooter>
  </headerFooter>
</worksheet>
</file>

<file path=xl/worksheets/sheet2.xml><?xml version="1.0" encoding="utf-8"?>
<worksheet xmlns="http://schemas.openxmlformats.org/spreadsheetml/2006/main" xmlns:r="http://schemas.openxmlformats.org/officeDocument/2006/relationships">
  <dimension ref="A1:IV17"/>
  <sheetViews>
    <sheetView tabSelected="1" zoomScale="110" zoomScaleNormal="110" zoomScalePageLayoutView="0" workbookViewId="0" topLeftCell="A1">
      <selection activeCell="A19" sqref="A19"/>
    </sheetView>
  </sheetViews>
  <sheetFormatPr defaultColWidth="35.57421875" defaultRowHeight="12.75"/>
  <cols>
    <col min="1" max="1" width="45.57421875" style="1" customWidth="1"/>
    <col min="2" max="2" width="15.00390625" style="1" customWidth="1"/>
    <col min="3" max="3" width="12.421875" style="1" customWidth="1"/>
    <col min="4" max="4" width="10.57421875" style="1" customWidth="1"/>
    <col min="5" max="5" width="10.00390625" style="1" customWidth="1"/>
    <col min="6" max="6" width="11.7109375" style="1" customWidth="1"/>
    <col min="7" max="7" width="67.28125" style="1" customWidth="1"/>
    <col min="8" max="16384" width="35.57421875" style="1" customWidth="1"/>
  </cols>
  <sheetData>
    <row r="1" spans="1:256" s="172" customFormat="1" ht="12.75">
      <c r="A1" s="171" t="s">
        <v>0</v>
      </c>
      <c r="B1" s="171"/>
      <c r="C1" s="171"/>
      <c r="D1" s="171"/>
      <c r="IN1" s="1"/>
      <c r="IO1" s="1"/>
      <c r="IP1" s="1"/>
      <c r="IQ1" s="1"/>
      <c r="IR1" s="1"/>
      <c r="IS1" s="1"/>
      <c r="IT1" s="1"/>
      <c r="IU1" s="1"/>
      <c r="IV1" s="1"/>
    </row>
    <row r="2" spans="1:256" s="172" customFormat="1" ht="12.75">
      <c r="A2" s="171" t="s">
        <v>392</v>
      </c>
      <c r="B2" s="171"/>
      <c r="C2" s="171"/>
      <c r="D2" s="171"/>
      <c r="IN2" s="1"/>
      <c r="IO2" s="1"/>
      <c r="IP2" s="1"/>
      <c r="IQ2" s="1"/>
      <c r="IR2" s="1"/>
      <c r="IS2" s="1"/>
      <c r="IT2" s="1"/>
      <c r="IU2" s="1"/>
      <c r="IV2" s="1"/>
    </row>
    <row r="3" spans="1:256" s="172" customFormat="1" ht="12.75">
      <c r="A3" s="171" t="s">
        <v>393</v>
      </c>
      <c r="B3" s="171"/>
      <c r="C3" s="171"/>
      <c r="D3" s="171"/>
      <c r="IN3" s="1"/>
      <c r="IO3" s="1"/>
      <c r="IP3" s="1"/>
      <c r="IQ3" s="1"/>
      <c r="IR3" s="1"/>
      <c r="IS3" s="1"/>
      <c r="IT3" s="1"/>
      <c r="IU3" s="1"/>
      <c r="IV3" s="1"/>
    </row>
    <row r="4" spans="5:256" s="172" customFormat="1" ht="10.5" customHeight="1">
      <c r="E4" s="173"/>
      <c r="F4" s="173"/>
      <c r="IN4" s="1"/>
      <c r="IO4" s="1"/>
      <c r="IP4" s="1"/>
      <c r="IQ4" s="1"/>
      <c r="IR4" s="1"/>
      <c r="IS4" s="1"/>
      <c r="IT4" s="1"/>
      <c r="IU4" s="1"/>
      <c r="IV4" s="1"/>
    </row>
    <row r="5" spans="1:256" s="175" customFormat="1" ht="36">
      <c r="A5" s="174" t="s">
        <v>7</v>
      </c>
      <c r="B5" s="174" t="s">
        <v>394</v>
      </c>
      <c r="C5" s="174" t="s">
        <v>395</v>
      </c>
      <c r="D5" s="174" t="s">
        <v>396</v>
      </c>
      <c r="E5" s="174" t="s">
        <v>397</v>
      </c>
      <c r="F5" s="174" t="s">
        <v>398</v>
      </c>
      <c r="G5" s="174" t="s">
        <v>399</v>
      </c>
      <c r="IN5" s="1"/>
      <c r="IO5" s="1"/>
      <c r="IP5" s="1"/>
      <c r="IQ5" s="1"/>
      <c r="IR5" s="1"/>
      <c r="IS5" s="1"/>
      <c r="IT5" s="1"/>
      <c r="IU5" s="1"/>
      <c r="IV5" s="1"/>
    </row>
    <row r="6" spans="1:256" s="172" customFormat="1" ht="6.75" customHeight="1">
      <c r="A6" s="176"/>
      <c r="B6" s="177"/>
      <c r="C6" s="178"/>
      <c r="D6" s="176"/>
      <c r="E6" s="176"/>
      <c r="F6" s="176"/>
      <c r="G6" s="176"/>
      <c r="IN6" s="1"/>
      <c r="IO6" s="1"/>
      <c r="IP6" s="1"/>
      <c r="IQ6" s="1"/>
      <c r="IR6" s="1"/>
      <c r="IS6" s="1"/>
      <c r="IT6" s="1"/>
      <c r="IU6" s="1"/>
      <c r="IV6" s="1"/>
    </row>
    <row r="7" spans="1:256" s="175" customFormat="1" ht="101.25">
      <c r="A7" s="179" t="s">
        <v>44</v>
      </c>
      <c r="B7" s="180">
        <v>1000000000</v>
      </c>
      <c r="C7" s="180">
        <v>487566165</v>
      </c>
      <c r="D7" s="181">
        <f aca="true" t="shared" si="0" ref="D7:D15">C7/B7</f>
        <v>0.487566165</v>
      </c>
      <c r="E7" s="182">
        <f>Gestión2006!P14</f>
        <v>0.23</v>
      </c>
      <c r="F7" s="182">
        <f>Gestión2006!R14</f>
        <v>0</v>
      </c>
      <c r="G7" s="179" t="s">
        <v>400</v>
      </c>
      <c r="HZ7" s="172"/>
      <c r="IA7" s="172"/>
      <c r="IB7" s="172"/>
      <c r="IC7" s="172"/>
      <c r="ID7" s="172"/>
      <c r="IE7" s="172"/>
      <c r="IF7" s="172"/>
      <c r="IG7" s="172"/>
      <c r="IH7" s="172"/>
      <c r="II7" s="172"/>
      <c r="IJ7" s="172"/>
      <c r="IK7" s="172"/>
      <c r="IL7" s="172"/>
      <c r="IM7" s="172"/>
      <c r="IN7" s="1"/>
      <c r="IO7" s="1"/>
      <c r="IP7" s="1"/>
      <c r="IQ7" s="1"/>
      <c r="IR7" s="1"/>
      <c r="IS7" s="1"/>
      <c r="IT7" s="1"/>
      <c r="IU7" s="1"/>
      <c r="IV7" s="1"/>
    </row>
    <row r="8" spans="1:256" s="175" customFormat="1" ht="45">
      <c r="A8" s="179" t="s">
        <v>401</v>
      </c>
      <c r="B8" s="180">
        <v>2600000000</v>
      </c>
      <c r="C8" s="180">
        <v>2067909148.61</v>
      </c>
      <c r="D8" s="181">
        <f t="shared" si="0"/>
        <v>0.7953496725423077</v>
      </c>
      <c r="E8" s="181">
        <f>Gestión2006!P21</f>
        <v>0.4025000000000001</v>
      </c>
      <c r="F8" s="181">
        <f>Gestión2006!R21</f>
        <v>0.35065</v>
      </c>
      <c r="G8" s="179" t="s">
        <v>402</v>
      </c>
      <c r="HZ8" s="172"/>
      <c r="IA8" s="172"/>
      <c r="IB8" s="172"/>
      <c r="IC8" s="172"/>
      <c r="ID8" s="172"/>
      <c r="IE8" s="172"/>
      <c r="IF8" s="172"/>
      <c r="IG8" s="172"/>
      <c r="IH8" s="172"/>
      <c r="II8" s="172"/>
      <c r="IJ8" s="172"/>
      <c r="IK8" s="172"/>
      <c r="IL8" s="172"/>
      <c r="IM8" s="172"/>
      <c r="IN8" s="1"/>
      <c r="IO8" s="1"/>
      <c r="IP8" s="1"/>
      <c r="IQ8" s="1"/>
      <c r="IR8" s="1"/>
      <c r="IS8" s="1"/>
      <c r="IT8" s="1"/>
      <c r="IU8" s="1"/>
      <c r="IV8" s="1"/>
    </row>
    <row r="9" spans="1:256" s="175" customFormat="1" ht="90">
      <c r="A9" s="179" t="s">
        <v>403</v>
      </c>
      <c r="B9" s="180">
        <v>1700000000</v>
      </c>
      <c r="C9" s="180">
        <v>1154049097</v>
      </c>
      <c r="D9" s="181">
        <f t="shared" si="0"/>
        <v>0.67885241</v>
      </c>
      <c r="E9" s="181">
        <f>Gestión2006!P41</f>
        <v>0.32</v>
      </c>
      <c r="F9" s="181">
        <f>Gestión2006!R41</f>
        <v>0</v>
      </c>
      <c r="G9" s="179" t="s">
        <v>404</v>
      </c>
      <c r="HZ9" s="172"/>
      <c r="IA9" s="172"/>
      <c r="IB9" s="172"/>
      <c r="IC9" s="172"/>
      <c r="ID9" s="172"/>
      <c r="IE9" s="172"/>
      <c r="IF9" s="172"/>
      <c r="IG9" s="172"/>
      <c r="IH9" s="172"/>
      <c r="II9" s="172"/>
      <c r="IJ9" s="172"/>
      <c r="IK9" s="172"/>
      <c r="IL9" s="172"/>
      <c r="IM9" s="172"/>
      <c r="IN9" s="1"/>
      <c r="IO9" s="1"/>
      <c r="IP9" s="1"/>
      <c r="IQ9" s="1"/>
      <c r="IR9" s="1"/>
      <c r="IS9" s="1"/>
      <c r="IT9" s="1"/>
      <c r="IU9" s="1"/>
      <c r="IV9" s="1"/>
    </row>
    <row r="10" spans="1:256" s="175" customFormat="1" ht="67.5">
      <c r="A10" s="179" t="s">
        <v>152</v>
      </c>
      <c r="B10" s="180">
        <v>5500928991</v>
      </c>
      <c r="C10" s="180">
        <v>2157365003.4</v>
      </c>
      <c r="D10" s="181">
        <f t="shared" si="0"/>
        <v>0.3921819399831624</v>
      </c>
      <c r="E10" s="181">
        <f>Gestión2006!P76</f>
        <v>0.329</v>
      </c>
      <c r="F10" s="181">
        <f>Gestión2006!R76</f>
        <v>0.2797254247876062</v>
      </c>
      <c r="G10" s="179" t="s">
        <v>405</v>
      </c>
      <c r="HZ10" s="172"/>
      <c r="IA10" s="172"/>
      <c r="IB10" s="172"/>
      <c r="IC10" s="172"/>
      <c r="ID10" s="172"/>
      <c r="IE10" s="172"/>
      <c r="IF10" s="172"/>
      <c r="IG10" s="172"/>
      <c r="IH10" s="172"/>
      <c r="II10" s="172"/>
      <c r="IJ10" s="172"/>
      <c r="IK10" s="172"/>
      <c r="IL10" s="172"/>
      <c r="IM10" s="172"/>
      <c r="IN10" s="1"/>
      <c r="IO10" s="1"/>
      <c r="IP10" s="1"/>
      <c r="IQ10" s="1"/>
      <c r="IR10" s="1"/>
      <c r="IS10" s="1"/>
      <c r="IT10" s="1"/>
      <c r="IU10" s="1"/>
      <c r="IV10" s="1"/>
    </row>
    <row r="11" spans="1:256" s="175" customFormat="1" ht="78.75">
      <c r="A11" s="179" t="s">
        <v>406</v>
      </c>
      <c r="B11" s="180">
        <v>11850000000</v>
      </c>
      <c r="C11" s="180">
        <v>4554963197</v>
      </c>
      <c r="D11" s="181">
        <f t="shared" si="0"/>
        <v>0.3843850799156118</v>
      </c>
      <c r="E11" s="181">
        <f>Gestión2006!P176</f>
        <v>0.35150000000000003</v>
      </c>
      <c r="F11" s="181">
        <f>Gestión2006!R176</f>
        <v>0.26576089999999997</v>
      </c>
      <c r="G11" s="179" t="s">
        <v>407</v>
      </c>
      <c r="HZ11" s="172"/>
      <c r="IA11" s="172"/>
      <c r="IB11" s="172"/>
      <c r="IC11" s="172"/>
      <c r="ID11" s="172"/>
      <c r="IE11" s="172"/>
      <c r="IF11" s="172"/>
      <c r="IG11" s="172"/>
      <c r="IH11" s="172"/>
      <c r="II11" s="172"/>
      <c r="IJ11" s="172"/>
      <c r="IK11" s="172"/>
      <c r="IL11" s="172"/>
      <c r="IM11" s="172"/>
      <c r="IN11" s="1"/>
      <c r="IO11" s="1"/>
      <c r="IP11" s="1"/>
      <c r="IQ11" s="1"/>
      <c r="IR11" s="1"/>
      <c r="IS11" s="1"/>
      <c r="IT11" s="1"/>
      <c r="IU11" s="1"/>
      <c r="IV11" s="1"/>
    </row>
    <row r="12" spans="1:256" s="175" customFormat="1" ht="67.5">
      <c r="A12" s="179" t="s">
        <v>329</v>
      </c>
      <c r="B12" s="180">
        <v>1850000000</v>
      </c>
      <c r="C12" s="180">
        <v>820936114</v>
      </c>
      <c r="D12" s="181">
        <f t="shared" si="0"/>
        <v>0.4437492508108108</v>
      </c>
      <c r="E12" s="181">
        <f>Gestión2006!P189</f>
        <v>0.29250000000000004</v>
      </c>
      <c r="F12" s="181">
        <f>Gestión2006!R189</f>
        <v>0.2842857142857143</v>
      </c>
      <c r="G12" s="179" t="s">
        <v>408</v>
      </c>
      <c r="HZ12" s="172"/>
      <c r="IA12" s="172"/>
      <c r="IB12" s="172"/>
      <c r="IC12" s="172"/>
      <c r="ID12" s="172"/>
      <c r="IE12" s="172"/>
      <c r="IF12" s="172"/>
      <c r="IG12" s="172"/>
      <c r="IH12" s="172"/>
      <c r="II12" s="172"/>
      <c r="IJ12" s="172"/>
      <c r="IK12" s="172"/>
      <c r="IL12" s="172"/>
      <c r="IM12" s="172"/>
      <c r="IN12" s="1"/>
      <c r="IO12" s="1"/>
      <c r="IP12" s="1"/>
      <c r="IQ12" s="1"/>
      <c r="IR12" s="1"/>
      <c r="IS12" s="1"/>
      <c r="IT12" s="1"/>
      <c r="IU12" s="1"/>
      <c r="IV12" s="1"/>
    </row>
    <row r="13" spans="1:256" s="175" customFormat="1" ht="56.25">
      <c r="A13" s="179" t="s">
        <v>409</v>
      </c>
      <c r="B13" s="180">
        <v>3043220927</v>
      </c>
      <c r="C13" s="180">
        <v>1831190998.16</v>
      </c>
      <c r="D13" s="181">
        <f t="shared" si="0"/>
        <v>0.6017279198869021</v>
      </c>
      <c r="E13" s="181">
        <f>Gestión2006!P196</f>
        <v>0.32999999999999996</v>
      </c>
      <c r="F13" s="181">
        <f>Gestión2006!R196</f>
        <v>0</v>
      </c>
      <c r="G13" s="179" t="s">
        <v>410</v>
      </c>
      <c r="HZ13" s="172"/>
      <c r="IA13" s="172"/>
      <c r="IB13" s="172"/>
      <c r="IC13" s="172"/>
      <c r="ID13" s="172"/>
      <c r="IE13" s="172"/>
      <c r="IF13" s="172"/>
      <c r="IG13" s="172"/>
      <c r="IH13" s="172"/>
      <c r="II13" s="172"/>
      <c r="IJ13" s="172"/>
      <c r="IK13" s="172"/>
      <c r="IL13" s="172"/>
      <c r="IM13" s="172"/>
      <c r="IN13" s="1"/>
      <c r="IO13" s="1"/>
      <c r="IP13" s="1"/>
      <c r="IQ13" s="1"/>
      <c r="IR13" s="1"/>
      <c r="IS13" s="1"/>
      <c r="IT13" s="1"/>
      <c r="IU13" s="1"/>
      <c r="IV13" s="1"/>
    </row>
    <row r="14" spans="1:256" s="175" customFormat="1" ht="78.75">
      <c r="A14" s="179" t="s">
        <v>411</v>
      </c>
      <c r="B14" s="180">
        <v>3000000000</v>
      </c>
      <c r="C14" s="180">
        <v>1981682067</v>
      </c>
      <c r="D14" s="181">
        <f t="shared" si="0"/>
        <v>0.660560689</v>
      </c>
      <c r="E14" s="181">
        <f>Gestión2006!P212</f>
        <v>0.32</v>
      </c>
      <c r="F14" s="181">
        <f>Gestión2006!R212</f>
        <v>0.48797500000000005</v>
      </c>
      <c r="G14" s="179" t="s">
        <v>412</v>
      </c>
      <c r="HZ14" s="172"/>
      <c r="IA14" s="172"/>
      <c r="IB14" s="172"/>
      <c r="IC14" s="172"/>
      <c r="ID14" s="172"/>
      <c r="IE14" s="172"/>
      <c r="IF14" s="172"/>
      <c r="IG14" s="172"/>
      <c r="IH14" s="172"/>
      <c r="II14" s="172"/>
      <c r="IJ14" s="172"/>
      <c r="IK14" s="172"/>
      <c r="IL14" s="172"/>
      <c r="IM14" s="172"/>
      <c r="IN14" s="1"/>
      <c r="IO14" s="1"/>
      <c r="IP14" s="1"/>
      <c r="IQ14" s="1"/>
      <c r="IR14" s="1"/>
      <c r="IS14" s="1"/>
      <c r="IT14" s="1"/>
      <c r="IU14" s="1"/>
      <c r="IV14" s="1"/>
    </row>
    <row r="15" spans="1:256" s="175" customFormat="1" ht="33.75">
      <c r="A15" s="179" t="s">
        <v>413</v>
      </c>
      <c r="B15" s="180">
        <v>300000000</v>
      </c>
      <c r="C15" s="180">
        <v>149979076</v>
      </c>
      <c r="D15" s="181">
        <f t="shared" si="0"/>
        <v>0.49993025333333335</v>
      </c>
      <c r="E15" s="181">
        <f>Gestión2006!P217</f>
        <v>0.385</v>
      </c>
      <c r="F15" s="181">
        <f>Gestión2006!R217</f>
        <v>0.21866666666666668</v>
      </c>
      <c r="G15" s="179" t="s">
        <v>414</v>
      </c>
      <c r="HZ15" s="172"/>
      <c r="IA15" s="172"/>
      <c r="IB15" s="172"/>
      <c r="IC15" s="172"/>
      <c r="ID15" s="172"/>
      <c r="IE15" s="172"/>
      <c r="IF15" s="172"/>
      <c r="IG15" s="172"/>
      <c r="IH15" s="172"/>
      <c r="II15" s="172"/>
      <c r="IJ15" s="172"/>
      <c r="IK15" s="172"/>
      <c r="IL15" s="172"/>
      <c r="IM15" s="172"/>
      <c r="IN15" s="1"/>
      <c r="IO15" s="1"/>
      <c r="IP15" s="1"/>
      <c r="IQ15" s="1"/>
      <c r="IR15" s="1"/>
      <c r="IS15" s="1"/>
      <c r="IT15" s="1"/>
      <c r="IU15" s="1"/>
      <c r="IV15" s="1"/>
    </row>
    <row r="16" spans="1:256" s="172" customFormat="1" ht="6.75" customHeight="1">
      <c r="A16" s="183"/>
      <c r="B16" s="184"/>
      <c r="C16" s="185"/>
      <c r="D16" s="186"/>
      <c r="E16" s="182"/>
      <c r="F16" s="182"/>
      <c r="G16" s="183"/>
      <c r="IN16" s="1"/>
      <c r="IO16" s="1"/>
      <c r="IP16" s="1"/>
      <c r="IQ16" s="1"/>
      <c r="IR16" s="1"/>
      <c r="IS16" s="1"/>
      <c r="IT16" s="1"/>
      <c r="IU16" s="1"/>
      <c r="IV16" s="1"/>
    </row>
    <row r="17" spans="1:256" s="189" customFormat="1" ht="12.75">
      <c r="A17" s="187" t="s">
        <v>415</v>
      </c>
      <c r="B17" s="188">
        <f>SUM(B7:B15)</f>
        <v>30844149918</v>
      </c>
      <c r="C17" s="188">
        <f>SUM(C7:C15)</f>
        <v>15205640866.17</v>
      </c>
      <c r="D17" s="186">
        <f>C17/B17</f>
        <v>0.4929829775368945</v>
      </c>
      <c r="E17" s="186">
        <f>Gestión2006!P219</f>
        <v>0.3289444444444445</v>
      </c>
      <c r="F17" s="186">
        <f>Gestión2006!R219</f>
        <v>0.2096737450822208</v>
      </c>
      <c r="G17" s="187" t="s">
        <v>415</v>
      </c>
      <c r="HZ17" s="172"/>
      <c r="IA17" s="172"/>
      <c r="IB17" s="172"/>
      <c r="IC17" s="172"/>
      <c r="ID17" s="172"/>
      <c r="IE17" s="172"/>
      <c r="IF17" s="172"/>
      <c r="IG17" s="172"/>
      <c r="IH17" s="172"/>
      <c r="II17" s="172"/>
      <c r="IJ17" s="172"/>
      <c r="IK17" s="172"/>
      <c r="IL17" s="172"/>
      <c r="IM17" s="172"/>
      <c r="IN17" s="1"/>
      <c r="IO17" s="1"/>
      <c r="IP17" s="1"/>
      <c r="IQ17" s="1"/>
      <c r="IR17" s="1"/>
      <c r="IS17" s="1"/>
      <c r="IT17" s="1"/>
      <c r="IU17" s="1"/>
      <c r="IV17" s="1"/>
    </row>
    <row r="18" ht="9.75" customHeight="1"/>
    <row r="19" ht="11.25" customHeight="1"/>
    <row r="20" ht="11.25" customHeight="1"/>
    <row r="21" ht="11.25" customHeight="1"/>
  </sheetData>
  <sheetProtection selectLockedCells="1" selectUnlockedCells="1"/>
  <printOptions horizontalCentered="1"/>
  <pageMargins left="1.18125" right="0.7875" top="0.7875" bottom="0.7875" header="0.5118055555555555" footer="0.5"/>
  <pageSetup cellComments="atEnd" horizontalDpi="300" verticalDpi="300" orientation="landscape" paperSize="5" scale="80"/>
  <headerFooter alignWithMargins="0">
    <oddFooter xml:space="preserve">&amp;LElaboró: Oficina Asesora de Planeación
&amp;F&amp;R </oddFooter>
  </headerFooter>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Johanna Cendales</dc:creator>
  <cp:keywords/>
  <dc:description/>
  <cp:lastModifiedBy>Johanna Cendales</cp:lastModifiedBy>
  <dcterms:created xsi:type="dcterms:W3CDTF">2018-03-09T12:49:00Z</dcterms:created>
  <dcterms:modified xsi:type="dcterms:W3CDTF">2018-03-09T12:49:00Z</dcterms:modified>
  <cp:category/>
  <cp:version/>
  <cp:contentType/>
  <cp:contentStatus/>
</cp:coreProperties>
</file>